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Merluza de Cola\"/>
    </mc:Choice>
  </mc:AlternateContent>
  <bookViews>
    <workbookView xWindow="-105" yWindow="-105" windowWidth="23250" windowHeight="12435" tabRatio="737"/>
  </bookViews>
  <sheets>
    <sheet name="RESUMEN" sheetId="4" r:id="rId1"/>
    <sheet name="ARTESANAL-INDUSTRIAL" sheetId="5" r:id="rId2"/>
    <sheet name="CUOTA INDUSTRIAL" sheetId="1" r:id="rId3"/>
    <sheet name="Hoja1" sheetId="9" r:id="rId4"/>
    <sheet name="Publicacion Web" sheetId="6" r:id="rId5"/>
    <sheet name="Coeficientes" sheetId="8" state="hidden" r:id="rId6"/>
  </sheets>
  <definedNames>
    <definedName name="_xlnm._FilterDatabase" localSheetId="4" hidden="1">'Publicacion Web'!$A$1:$Q$74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7" i="9" l="1"/>
  <c r="AA67" i="9" s="1"/>
  <c r="W67" i="9"/>
  <c r="X67" i="9" s="1"/>
  <c r="Z67" i="9" s="1"/>
  <c r="V67" i="9"/>
  <c r="Q67" i="9"/>
  <c r="R67" i="9" s="1"/>
  <c r="U67" i="9" l="1"/>
  <c r="T67" i="9"/>
  <c r="H11" i="5"/>
  <c r="F36" i="1" l="1"/>
  <c r="H31" i="9"/>
  <c r="F31" i="9"/>
  <c r="F19" i="1" l="1"/>
  <c r="F42" i="1"/>
  <c r="H30" i="9"/>
  <c r="G29" i="9"/>
  <c r="G30" i="9"/>
  <c r="F44" i="1"/>
  <c r="H29" i="9"/>
  <c r="F27" i="1"/>
  <c r="H28" i="9"/>
  <c r="F28" i="9"/>
  <c r="H27" i="9" l="1"/>
  <c r="G27" i="9"/>
  <c r="H26" i="9"/>
  <c r="G26" i="9"/>
  <c r="F21" i="9"/>
  <c r="F38" i="1"/>
  <c r="J36" i="1"/>
  <c r="K36" i="1"/>
  <c r="L36" i="1"/>
  <c r="N36" i="1"/>
  <c r="G36" i="1"/>
  <c r="I36" i="1" s="1"/>
  <c r="F9" i="1"/>
  <c r="M36" i="1" l="1"/>
  <c r="O36" i="1" s="1"/>
  <c r="P36" i="1" l="1"/>
  <c r="F17" i="1"/>
  <c r="O74" i="6" l="1"/>
  <c r="I74" i="6"/>
  <c r="H74" i="6"/>
  <c r="O73" i="6"/>
  <c r="O72" i="6"/>
  <c r="E72" i="6"/>
  <c r="O71" i="6"/>
  <c r="K71" i="6"/>
  <c r="I71" i="6"/>
  <c r="H71" i="6"/>
  <c r="E71" i="6"/>
  <c r="O70" i="6"/>
  <c r="E70" i="6"/>
  <c r="O69" i="6"/>
  <c r="K69" i="6"/>
  <c r="I69" i="6"/>
  <c r="H69" i="6"/>
  <c r="E69" i="6"/>
  <c r="O68" i="6"/>
  <c r="E68" i="6"/>
  <c r="O67" i="6"/>
  <c r="K67" i="6"/>
  <c r="I67" i="6"/>
  <c r="H67" i="6"/>
  <c r="E67" i="6"/>
  <c r="O66" i="6"/>
  <c r="E66" i="6"/>
  <c r="O65" i="6"/>
  <c r="K65" i="6"/>
  <c r="I65" i="6"/>
  <c r="H65" i="6"/>
  <c r="E65" i="6"/>
  <c r="O64" i="6"/>
  <c r="E64" i="6"/>
  <c r="O63" i="6"/>
  <c r="M63" i="6"/>
  <c r="K63" i="6"/>
  <c r="I63" i="6"/>
  <c r="H63" i="6"/>
  <c r="E63" i="6"/>
  <c r="O62" i="6"/>
  <c r="M62" i="6"/>
  <c r="E62" i="6"/>
  <c r="O61" i="6"/>
  <c r="K61" i="6"/>
  <c r="I61" i="6"/>
  <c r="H61" i="6"/>
  <c r="E61" i="6"/>
  <c r="O60" i="6"/>
  <c r="O59" i="6"/>
  <c r="E59" i="6"/>
  <c r="O58" i="6"/>
  <c r="K58" i="6"/>
  <c r="I58" i="6"/>
  <c r="H58" i="6"/>
  <c r="E58" i="6"/>
  <c r="O57" i="6"/>
  <c r="E57" i="6"/>
  <c r="O56" i="6"/>
  <c r="K56" i="6"/>
  <c r="I56" i="6"/>
  <c r="H56" i="6"/>
  <c r="E56" i="6"/>
  <c r="O55" i="6"/>
  <c r="E55" i="6"/>
  <c r="O54" i="6"/>
  <c r="K54" i="6"/>
  <c r="I54" i="6"/>
  <c r="H54" i="6"/>
  <c r="E54" i="6"/>
  <c r="O53" i="6"/>
  <c r="O52" i="6"/>
  <c r="K52" i="6"/>
  <c r="I52" i="6"/>
  <c r="H52" i="6"/>
  <c r="O51" i="6"/>
  <c r="O50" i="6"/>
  <c r="K50" i="6"/>
  <c r="I50" i="6"/>
  <c r="H50" i="6"/>
  <c r="O49" i="6"/>
  <c r="O48" i="6"/>
  <c r="K48" i="6"/>
  <c r="I48" i="6"/>
  <c r="H48" i="6"/>
  <c r="O47" i="6"/>
  <c r="E47" i="6"/>
  <c r="O46" i="6"/>
  <c r="K46" i="6"/>
  <c r="I46" i="6"/>
  <c r="H46" i="6"/>
  <c r="E46" i="6"/>
  <c r="O45" i="6"/>
  <c r="O44" i="6"/>
  <c r="K44" i="6"/>
  <c r="I44" i="6"/>
  <c r="H44" i="6"/>
  <c r="O43" i="6"/>
  <c r="O42" i="6"/>
  <c r="K42" i="6"/>
  <c r="I42" i="6"/>
  <c r="H42" i="6"/>
  <c r="O41" i="6"/>
  <c r="O40" i="6"/>
  <c r="K40" i="6"/>
  <c r="I40" i="6"/>
  <c r="H40" i="6"/>
  <c r="O39" i="6"/>
  <c r="E39" i="6"/>
  <c r="O38" i="6"/>
  <c r="K38" i="6"/>
  <c r="I38" i="6"/>
  <c r="H38" i="6"/>
  <c r="E38" i="6"/>
  <c r="O37" i="6"/>
  <c r="E37" i="6"/>
  <c r="O36" i="6"/>
  <c r="K36" i="6"/>
  <c r="I36" i="6"/>
  <c r="H36" i="6"/>
  <c r="E36" i="6"/>
  <c r="O35" i="6"/>
  <c r="E35" i="6"/>
  <c r="O34" i="6"/>
  <c r="K34" i="6"/>
  <c r="I34" i="6"/>
  <c r="H34" i="6"/>
  <c r="E34" i="6"/>
  <c r="O33" i="6"/>
  <c r="E33" i="6"/>
  <c r="O32" i="6"/>
  <c r="K32" i="6"/>
  <c r="I32" i="6"/>
  <c r="H32" i="6"/>
  <c r="E32" i="6"/>
  <c r="O31" i="6"/>
  <c r="E31" i="6"/>
  <c r="O30" i="6"/>
  <c r="K30" i="6"/>
  <c r="I30" i="6"/>
  <c r="H30" i="6"/>
  <c r="E30" i="6"/>
  <c r="O29" i="6"/>
  <c r="O28" i="6"/>
  <c r="K28" i="6"/>
  <c r="I28" i="6"/>
  <c r="H28" i="6"/>
  <c r="O27" i="6"/>
  <c r="E27" i="6"/>
  <c r="O26" i="6"/>
  <c r="K26" i="6"/>
  <c r="I26" i="6"/>
  <c r="H26" i="6"/>
  <c r="E26" i="6"/>
  <c r="O25" i="6"/>
  <c r="E25" i="6"/>
  <c r="O24" i="6"/>
  <c r="K24" i="6"/>
  <c r="I24" i="6"/>
  <c r="H24" i="6"/>
  <c r="E24" i="6"/>
  <c r="O23" i="6"/>
  <c r="E23" i="6"/>
  <c r="O22" i="6"/>
  <c r="K22" i="6"/>
  <c r="I22" i="6"/>
  <c r="H22" i="6"/>
  <c r="E22" i="6"/>
  <c r="O21" i="6"/>
  <c r="E21" i="6"/>
  <c r="O20" i="6"/>
  <c r="K20" i="6"/>
  <c r="I20" i="6"/>
  <c r="H20" i="6"/>
  <c r="E20" i="6"/>
  <c r="O19" i="6"/>
  <c r="E19" i="6"/>
  <c r="O18" i="6"/>
  <c r="K18" i="6"/>
  <c r="I18" i="6"/>
  <c r="H18" i="6"/>
  <c r="E18" i="6"/>
  <c r="O17" i="6"/>
  <c r="E17" i="6"/>
  <c r="O16" i="6"/>
  <c r="K16" i="6"/>
  <c r="I16" i="6"/>
  <c r="H16" i="6"/>
  <c r="E16" i="6"/>
  <c r="O15" i="6"/>
  <c r="O14" i="6"/>
  <c r="K14" i="6"/>
  <c r="I14" i="6"/>
  <c r="H14" i="6"/>
  <c r="O13" i="6"/>
  <c r="O12" i="6"/>
  <c r="K12" i="6"/>
  <c r="I12" i="6"/>
  <c r="H12" i="6"/>
  <c r="O11" i="6"/>
  <c r="O10" i="6"/>
  <c r="K10" i="6"/>
  <c r="I10" i="6"/>
  <c r="H10" i="6"/>
  <c r="O9" i="6"/>
  <c r="O8" i="6"/>
  <c r="K8" i="6"/>
  <c r="I8" i="6"/>
  <c r="H8" i="6"/>
  <c r="O7" i="6"/>
  <c r="E7" i="6"/>
  <c r="O6" i="6"/>
  <c r="K6" i="6"/>
  <c r="I6" i="6"/>
  <c r="H6" i="6"/>
  <c r="E6" i="6"/>
  <c r="O5" i="6"/>
  <c r="E5" i="6"/>
  <c r="O4" i="6"/>
  <c r="K4" i="6"/>
  <c r="I4" i="6"/>
  <c r="H4" i="6"/>
  <c r="E4" i="6"/>
  <c r="O3" i="6"/>
  <c r="E3" i="6"/>
  <c r="O2" i="6"/>
  <c r="K2" i="6"/>
  <c r="I2" i="6"/>
  <c r="H2" i="6"/>
  <c r="E2" i="6"/>
  <c r="H38" i="1" l="1"/>
  <c r="E38" i="1" l="1"/>
  <c r="L35" i="1" l="1"/>
  <c r="I57" i="6" s="1"/>
  <c r="N35" i="1"/>
  <c r="K57" i="6" s="1"/>
  <c r="G35" i="1"/>
  <c r="K35" i="1"/>
  <c r="H57" i="6" s="1"/>
  <c r="J35" i="1" l="1"/>
  <c r="M56" i="6" s="1"/>
  <c r="J56" i="6"/>
  <c r="M35" i="1"/>
  <c r="P35" i="1"/>
  <c r="M57" i="6" s="1"/>
  <c r="I35" i="1"/>
  <c r="L56" i="6" s="1"/>
  <c r="O35" i="1" l="1"/>
  <c r="L57" i="6" s="1"/>
  <c r="J57" i="6"/>
  <c r="D11" i="4"/>
  <c r="N9" i="1"/>
  <c r="K5" i="6" s="1"/>
  <c r="N10" i="1"/>
  <c r="K7" i="6" s="1"/>
  <c r="N11" i="1"/>
  <c r="K9" i="6" s="1"/>
  <c r="N12" i="1"/>
  <c r="K11" i="6" s="1"/>
  <c r="N13" i="1"/>
  <c r="K13" i="6" s="1"/>
  <c r="N14" i="1"/>
  <c r="K15" i="6" s="1"/>
  <c r="N15" i="1"/>
  <c r="K17" i="6" s="1"/>
  <c r="N16" i="1"/>
  <c r="K19" i="6" s="1"/>
  <c r="N17" i="1"/>
  <c r="K21" i="6" s="1"/>
  <c r="N18" i="1"/>
  <c r="K23" i="6" s="1"/>
  <c r="N19" i="1"/>
  <c r="K25" i="6" s="1"/>
  <c r="N20" i="1"/>
  <c r="K27" i="6" s="1"/>
  <c r="N21" i="1"/>
  <c r="K29" i="6" s="1"/>
  <c r="N22" i="1"/>
  <c r="K31" i="6" s="1"/>
  <c r="N23" i="1"/>
  <c r="K33" i="6" s="1"/>
  <c r="N24" i="1"/>
  <c r="K35" i="6" s="1"/>
  <c r="N25" i="1"/>
  <c r="K37" i="6" s="1"/>
  <c r="N26" i="1"/>
  <c r="K39" i="6" s="1"/>
  <c r="N27" i="1"/>
  <c r="K41" i="6" s="1"/>
  <c r="N28" i="1"/>
  <c r="K43" i="6" s="1"/>
  <c r="N29" i="1"/>
  <c r="K45" i="6" s="1"/>
  <c r="N30" i="1"/>
  <c r="K47" i="6" s="1"/>
  <c r="N31" i="1"/>
  <c r="K49" i="6" s="1"/>
  <c r="N32" i="1"/>
  <c r="K51" i="6" s="1"/>
  <c r="N33" i="1"/>
  <c r="K53" i="6" s="1"/>
  <c r="N34" i="1"/>
  <c r="K55" i="6" s="1"/>
  <c r="N37" i="1"/>
  <c r="K59" i="6" s="1"/>
  <c r="N8" i="1"/>
  <c r="K3" i="6" s="1"/>
  <c r="L9" i="1"/>
  <c r="I5" i="6" s="1"/>
  <c r="L10" i="1"/>
  <c r="I7" i="6" s="1"/>
  <c r="L11" i="1"/>
  <c r="I9" i="6" s="1"/>
  <c r="L12" i="1"/>
  <c r="I11" i="6" s="1"/>
  <c r="L13" i="1"/>
  <c r="I13" i="6" s="1"/>
  <c r="L14" i="1"/>
  <c r="I15" i="6" s="1"/>
  <c r="L15" i="1"/>
  <c r="I17" i="6" s="1"/>
  <c r="L16" i="1"/>
  <c r="I19" i="6" s="1"/>
  <c r="L17" i="1"/>
  <c r="I21" i="6" s="1"/>
  <c r="L18" i="1"/>
  <c r="I23" i="6" s="1"/>
  <c r="L19" i="1"/>
  <c r="I25" i="6" s="1"/>
  <c r="L20" i="1"/>
  <c r="I27" i="6" s="1"/>
  <c r="L21" i="1"/>
  <c r="I29" i="6" s="1"/>
  <c r="L22" i="1"/>
  <c r="I31" i="6" s="1"/>
  <c r="L23" i="1"/>
  <c r="I33" i="6" s="1"/>
  <c r="L24" i="1"/>
  <c r="I35" i="6" s="1"/>
  <c r="L25" i="1"/>
  <c r="I37" i="6" s="1"/>
  <c r="L26" i="1"/>
  <c r="I39" i="6" s="1"/>
  <c r="L27" i="1"/>
  <c r="I41" i="6" s="1"/>
  <c r="L28" i="1"/>
  <c r="I43" i="6" s="1"/>
  <c r="L29" i="1"/>
  <c r="I45" i="6" s="1"/>
  <c r="L30" i="1"/>
  <c r="I47" i="6" s="1"/>
  <c r="L31" i="1"/>
  <c r="I49" i="6" s="1"/>
  <c r="L32" i="1"/>
  <c r="I51" i="6" s="1"/>
  <c r="L33" i="1"/>
  <c r="I53" i="6" s="1"/>
  <c r="L34" i="1"/>
  <c r="I55" i="6" s="1"/>
  <c r="L37" i="1"/>
  <c r="I59" i="6" s="1"/>
  <c r="L8" i="1"/>
  <c r="I3" i="6" s="1"/>
  <c r="K9" i="1"/>
  <c r="H5" i="6" s="1"/>
  <c r="K10" i="1"/>
  <c r="H7" i="6" s="1"/>
  <c r="K11" i="1"/>
  <c r="H9" i="6" s="1"/>
  <c r="K12" i="1"/>
  <c r="H11" i="6" s="1"/>
  <c r="K13" i="1"/>
  <c r="H13" i="6" s="1"/>
  <c r="K14" i="1"/>
  <c r="H15" i="6" s="1"/>
  <c r="K15" i="1"/>
  <c r="H17" i="6" s="1"/>
  <c r="K16" i="1"/>
  <c r="H19" i="6" s="1"/>
  <c r="K17" i="1"/>
  <c r="H21" i="6" s="1"/>
  <c r="K18" i="1"/>
  <c r="H23" i="6" s="1"/>
  <c r="K19" i="1"/>
  <c r="H25" i="6" s="1"/>
  <c r="K20" i="1"/>
  <c r="H27" i="6" s="1"/>
  <c r="K21" i="1"/>
  <c r="H29" i="6" s="1"/>
  <c r="K22" i="1"/>
  <c r="H31" i="6" s="1"/>
  <c r="K23" i="1"/>
  <c r="H33" i="6" s="1"/>
  <c r="K24" i="1"/>
  <c r="H35" i="6" s="1"/>
  <c r="K25" i="1"/>
  <c r="H37" i="6" s="1"/>
  <c r="K26" i="1"/>
  <c r="H39" i="6" s="1"/>
  <c r="K27" i="1"/>
  <c r="H41" i="6" s="1"/>
  <c r="K28" i="1"/>
  <c r="H43" i="6" s="1"/>
  <c r="K29" i="1"/>
  <c r="H45" i="6" s="1"/>
  <c r="K30" i="1"/>
  <c r="H47" i="6" s="1"/>
  <c r="K31" i="1"/>
  <c r="H49" i="6" s="1"/>
  <c r="K32" i="1"/>
  <c r="H51" i="6" s="1"/>
  <c r="K33" i="1"/>
  <c r="H53" i="6" s="1"/>
  <c r="K34" i="1"/>
  <c r="H55" i="6" s="1"/>
  <c r="K37" i="1"/>
  <c r="H59" i="6" s="1"/>
  <c r="K8" i="1"/>
  <c r="H3" i="6" s="1"/>
  <c r="L38" i="1"/>
  <c r="I60" i="6" s="1"/>
  <c r="G21" i="1"/>
  <c r="G23" i="1"/>
  <c r="N42" i="1"/>
  <c r="K64" i="6" s="1"/>
  <c r="N43" i="1"/>
  <c r="K66" i="6" s="1"/>
  <c r="N44" i="1"/>
  <c r="K68" i="6" s="1"/>
  <c r="N45" i="1"/>
  <c r="K70" i="6" s="1"/>
  <c r="N46" i="1"/>
  <c r="K72" i="6" s="1"/>
  <c r="L42" i="1"/>
  <c r="I64" i="6" s="1"/>
  <c r="L43" i="1"/>
  <c r="I66" i="6" s="1"/>
  <c r="L44" i="1"/>
  <c r="I68" i="6" s="1"/>
  <c r="L45" i="1"/>
  <c r="I70" i="6" s="1"/>
  <c r="L46" i="1"/>
  <c r="I72" i="6" s="1"/>
  <c r="K42" i="1"/>
  <c r="H64" i="6" s="1"/>
  <c r="K43" i="1"/>
  <c r="H66" i="6" s="1"/>
  <c r="K44" i="1"/>
  <c r="H68" i="6" s="1"/>
  <c r="K45" i="1"/>
  <c r="H70" i="6" s="1"/>
  <c r="K46" i="1"/>
  <c r="H72" i="6" s="1"/>
  <c r="N41" i="1"/>
  <c r="K62" i="6" s="1"/>
  <c r="L41" i="1"/>
  <c r="I62" i="6" s="1"/>
  <c r="K41" i="1"/>
  <c r="H62" i="6" s="1"/>
  <c r="J23" i="1" l="1"/>
  <c r="M32" i="6" s="1"/>
  <c r="J32" i="6"/>
  <c r="J21" i="1"/>
  <c r="M28" i="6" s="1"/>
  <c r="J28" i="6"/>
  <c r="K38" i="1"/>
  <c r="H60" i="6" s="1"/>
  <c r="E9" i="5"/>
  <c r="I21" i="1"/>
  <c r="L28" i="6" s="1"/>
  <c r="M23" i="1"/>
  <c r="M21" i="1"/>
  <c r="J29" i="6" s="1"/>
  <c r="I23" i="1"/>
  <c r="L32" i="6" s="1"/>
  <c r="K74" i="6"/>
  <c r="P23" i="1" l="1"/>
  <c r="M33" i="6" s="1"/>
  <c r="J33" i="6"/>
  <c r="O21" i="1"/>
  <c r="L29" i="6" s="1"/>
  <c r="P21" i="1"/>
  <c r="M29" i="6" s="1"/>
  <c r="O23" i="1"/>
  <c r="L33" i="6" s="1"/>
  <c r="F9" i="5"/>
  <c r="E9" i="4" s="1"/>
  <c r="G37" i="1"/>
  <c r="G34" i="1"/>
  <c r="G33" i="1"/>
  <c r="G27" i="1"/>
  <c r="G14" i="1"/>
  <c r="J14" i="6" s="1"/>
  <c r="G13" i="1"/>
  <c r="G12" i="1"/>
  <c r="G11" i="1"/>
  <c r="E11" i="4"/>
  <c r="E12" i="4"/>
  <c r="B4" i="1"/>
  <c r="G10" i="1"/>
  <c r="J6" i="6" s="1"/>
  <c r="G15" i="1"/>
  <c r="J16" i="6" s="1"/>
  <c r="G16" i="1"/>
  <c r="J18" i="6" s="1"/>
  <c r="G17" i="1"/>
  <c r="J20" i="6" s="1"/>
  <c r="G18" i="1"/>
  <c r="G20" i="1"/>
  <c r="J26" i="6" s="1"/>
  <c r="G22" i="1"/>
  <c r="G24" i="1"/>
  <c r="G25" i="1"/>
  <c r="G26" i="1"/>
  <c r="G28" i="1"/>
  <c r="I28" i="1" s="1"/>
  <c r="L42" i="6" s="1"/>
  <c r="G29" i="1"/>
  <c r="I29" i="1" s="1"/>
  <c r="G30" i="1"/>
  <c r="G32" i="1"/>
  <c r="G9" i="1"/>
  <c r="J4" i="6" s="1"/>
  <c r="G19" i="1"/>
  <c r="G31" i="1"/>
  <c r="H47" i="1"/>
  <c r="F47" i="1"/>
  <c r="G11" i="4"/>
  <c r="G12" i="5"/>
  <c r="J12" i="5" s="1"/>
  <c r="I12" i="4" s="1"/>
  <c r="F13" i="4"/>
  <c r="H13" i="4" s="1"/>
  <c r="E47" i="1"/>
  <c r="D13" i="8"/>
  <c r="G43" i="1"/>
  <c r="J65" i="6" s="1"/>
  <c r="C57" i="8"/>
  <c r="C48" i="8"/>
  <c r="E47" i="8"/>
  <c r="D47" i="8"/>
  <c r="E46" i="8"/>
  <c r="D46" i="8"/>
  <c r="E45" i="8"/>
  <c r="D45" i="8"/>
  <c r="E44" i="8"/>
  <c r="D44" i="8"/>
  <c r="E43" i="8"/>
  <c r="D43" i="8"/>
  <c r="E42" i="8"/>
  <c r="D42" i="8"/>
  <c r="C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F29" i="8" s="1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F17" i="8" s="1"/>
  <c r="E16" i="8"/>
  <c r="D16" i="8"/>
  <c r="E15" i="8"/>
  <c r="D15" i="8"/>
  <c r="E14" i="8"/>
  <c r="D14" i="8"/>
  <c r="E13" i="8"/>
  <c r="C7" i="8"/>
  <c r="D5" i="8"/>
  <c r="D3" i="8"/>
  <c r="G46" i="1"/>
  <c r="J71" i="6" s="1"/>
  <c r="G45" i="1"/>
  <c r="G44" i="1"/>
  <c r="G42" i="1"/>
  <c r="J63" i="6" s="1"/>
  <c r="G41" i="1"/>
  <c r="G8" i="1"/>
  <c r="J2" i="6" s="1"/>
  <c r="G11" i="5"/>
  <c r="B5" i="5"/>
  <c r="M41" i="1"/>
  <c r="J62" i="6" s="1"/>
  <c r="J44" i="1" l="1"/>
  <c r="M69" i="6" s="1"/>
  <c r="J67" i="6"/>
  <c r="J32" i="1"/>
  <c r="M50" i="6" s="1"/>
  <c r="J50" i="6"/>
  <c r="I41" i="1"/>
  <c r="L61" i="6" s="1"/>
  <c r="J61" i="6"/>
  <c r="I31" i="1"/>
  <c r="L48" i="6" s="1"/>
  <c r="J48" i="6"/>
  <c r="J44" i="6"/>
  <c r="J46" i="6"/>
  <c r="J25" i="1"/>
  <c r="M36" i="6" s="1"/>
  <c r="J36" i="6"/>
  <c r="I18" i="1"/>
  <c r="L22" i="6" s="1"/>
  <c r="J22" i="6"/>
  <c r="J11" i="1"/>
  <c r="M8" i="6" s="1"/>
  <c r="J8" i="6"/>
  <c r="F11" i="4"/>
  <c r="J74" i="6"/>
  <c r="J22" i="1"/>
  <c r="M30" i="6" s="1"/>
  <c r="J30" i="6"/>
  <c r="I13" i="1"/>
  <c r="L12" i="6" s="1"/>
  <c r="J12" i="6"/>
  <c r="I34" i="1"/>
  <c r="L54" i="6" s="1"/>
  <c r="J54" i="6"/>
  <c r="J45" i="1"/>
  <c r="J69" i="6"/>
  <c r="I26" i="1"/>
  <c r="L38" i="6" s="1"/>
  <c r="J38" i="6"/>
  <c r="I37" i="1"/>
  <c r="L58" i="6" s="1"/>
  <c r="J58" i="6"/>
  <c r="F26" i="8"/>
  <c r="I19" i="1"/>
  <c r="L24" i="6" s="1"/>
  <c r="J24" i="6"/>
  <c r="I24" i="1"/>
  <c r="L34" i="6" s="1"/>
  <c r="J34" i="6"/>
  <c r="I12" i="1"/>
  <c r="L10" i="6" s="1"/>
  <c r="J10" i="6"/>
  <c r="I33" i="1"/>
  <c r="L52" i="6" s="1"/>
  <c r="J52" i="6"/>
  <c r="J27" i="1"/>
  <c r="M40" i="6" s="1"/>
  <c r="J40" i="6"/>
  <c r="I14" i="1"/>
  <c r="L14" i="6" s="1"/>
  <c r="J14" i="1"/>
  <c r="M14" i="6" s="1"/>
  <c r="K47" i="1"/>
  <c r="H73" i="6" s="1"/>
  <c r="E10" i="5"/>
  <c r="D10" i="4" s="1"/>
  <c r="F47" i="8"/>
  <c r="F33" i="8"/>
  <c r="F42" i="8"/>
  <c r="F46" i="8"/>
  <c r="D9" i="4"/>
  <c r="B4" i="9" s="1"/>
  <c r="H21" i="9" s="1"/>
  <c r="F44" i="8"/>
  <c r="F20" i="8"/>
  <c r="F32" i="8"/>
  <c r="I13" i="8"/>
  <c r="F19" i="8"/>
  <c r="F25" i="8"/>
  <c r="F31" i="8"/>
  <c r="F35" i="8"/>
  <c r="E48" i="8"/>
  <c r="F13" i="8"/>
  <c r="F14" i="8"/>
  <c r="F18" i="8"/>
  <c r="F24" i="8"/>
  <c r="F30" i="8"/>
  <c r="F43" i="8"/>
  <c r="F45" i="8"/>
  <c r="D36" i="8"/>
  <c r="E36" i="8"/>
  <c r="F15" i="8"/>
  <c r="F21" i="8"/>
  <c r="F23" i="8"/>
  <c r="F27" i="8"/>
  <c r="F16" i="8"/>
  <c r="F22" i="8"/>
  <c r="F28" i="8"/>
  <c r="F34" i="8"/>
  <c r="I13" i="4"/>
  <c r="J13" i="8"/>
  <c r="K13" i="8" s="1"/>
  <c r="D48" i="8"/>
  <c r="I20" i="1"/>
  <c r="L26" i="6" s="1"/>
  <c r="J20" i="1"/>
  <c r="M26" i="6" s="1"/>
  <c r="N38" i="1"/>
  <c r="K60" i="6" s="1"/>
  <c r="I12" i="5"/>
  <c r="H12" i="4" s="1"/>
  <c r="M32" i="1"/>
  <c r="J51" i="6" s="1"/>
  <c r="J10" i="1"/>
  <c r="M6" i="6" s="1"/>
  <c r="J28" i="1"/>
  <c r="M42" i="6" s="1"/>
  <c r="M37" i="1"/>
  <c r="I10" i="1"/>
  <c r="L6" i="6" s="1"/>
  <c r="J34" i="1"/>
  <c r="M54" i="6" s="1"/>
  <c r="I22" i="1"/>
  <c r="L30" i="6" s="1"/>
  <c r="I30" i="1"/>
  <c r="I45" i="1"/>
  <c r="L69" i="6" s="1"/>
  <c r="J46" i="1"/>
  <c r="M72" i="6" s="1"/>
  <c r="N47" i="1"/>
  <c r="K73" i="6" s="1"/>
  <c r="M22" i="1"/>
  <c r="J31" i="6" s="1"/>
  <c r="J33" i="1"/>
  <c r="M52" i="6" s="1"/>
  <c r="F10" i="5"/>
  <c r="E10" i="4" s="1"/>
  <c r="E14" i="4" s="1"/>
  <c r="L47" i="1"/>
  <c r="I73" i="6" s="1"/>
  <c r="F12" i="4"/>
  <c r="I15" i="1"/>
  <c r="L16" i="6" s="1"/>
  <c r="M8" i="1"/>
  <c r="J15" i="1"/>
  <c r="M16" i="6" s="1"/>
  <c r="M18" i="1"/>
  <c r="J23" i="6" s="1"/>
  <c r="M9" i="1"/>
  <c r="J5" i="6" s="1"/>
  <c r="M19" i="1"/>
  <c r="J25" i="6" s="1"/>
  <c r="I8" i="1"/>
  <c r="L2" i="6" s="1"/>
  <c r="I44" i="1"/>
  <c r="L67" i="6" s="1"/>
  <c r="M12" i="1"/>
  <c r="J11" i="6" s="1"/>
  <c r="J12" i="1"/>
  <c r="M10" i="6" s="1"/>
  <c r="M11" i="1"/>
  <c r="M16" i="1"/>
  <c r="J19" i="6" s="1"/>
  <c r="M15" i="1"/>
  <c r="J17" i="6" s="1"/>
  <c r="M34" i="1"/>
  <c r="J16" i="1"/>
  <c r="M18" i="6" s="1"/>
  <c r="I9" i="1"/>
  <c r="L4" i="6" s="1"/>
  <c r="G47" i="1"/>
  <c r="G10" i="5" s="1"/>
  <c r="M20" i="1"/>
  <c r="J27" i="6" s="1"/>
  <c r="M46" i="1"/>
  <c r="J72" i="6" s="1"/>
  <c r="M45" i="1"/>
  <c r="M26" i="1"/>
  <c r="M29" i="1"/>
  <c r="G38" i="1"/>
  <c r="J38" i="1" s="1"/>
  <c r="J9" i="5" s="1"/>
  <c r="I11" i="5"/>
  <c r="J26" i="1"/>
  <c r="M38" i="6" s="1"/>
  <c r="M28" i="1"/>
  <c r="M33" i="1"/>
  <c r="J29" i="1"/>
  <c r="M31" i="1"/>
  <c r="J49" i="6" s="1"/>
  <c r="I11" i="1"/>
  <c r="L8" i="6" s="1"/>
  <c r="M17" i="1"/>
  <c r="J21" i="6" s="1"/>
  <c r="J43" i="1"/>
  <c r="M67" i="6" s="1"/>
  <c r="I43" i="1"/>
  <c r="L65" i="6" s="1"/>
  <c r="I42" i="1"/>
  <c r="L63" i="6" s="1"/>
  <c r="J42" i="1"/>
  <c r="M65" i="6" s="1"/>
  <c r="O41" i="1"/>
  <c r="L62" i="6" s="1"/>
  <c r="M42" i="1"/>
  <c r="J64" i="6" s="1"/>
  <c r="I46" i="1"/>
  <c r="L71" i="6" s="1"/>
  <c r="M44" i="1"/>
  <c r="J68" i="6" s="1"/>
  <c r="M43" i="1"/>
  <c r="J66" i="6" s="1"/>
  <c r="M14" i="1"/>
  <c r="J15" i="6" s="1"/>
  <c r="I25" i="1"/>
  <c r="L36" i="6" s="1"/>
  <c r="J9" i="1"/>
  <c r="M4" i="6" s="1"/>
  <c r="J18" i="1"/>
  <c r="M22" i="6" s="1"/>
  <c r="M27" i="1"/>
  <c r="J41" i="6" s="1"/>
  <c r="J13" i="1"/>
  <c r="M12" i="6" s="1"/>
  <c r="M13" i="1"/>
  <c r="M10" i="1"/>
  <c r="J8" i="1"/>
  <c r="M2" i="6" s="1"/>
  <c r="J19" i="1"/>
  <c r="M24" i="6" s="1"/>
  <c r="J30" i="1"/>
  <c r="M25" i="1"/>
  <c r="J37" i="6" s="1"/>
  <c r="J31" i="1"/>
  <c r="M48" i="6" s="1"/>
  <c r="I27" i="1"/>
  <c r="L40" i="6" s="1"/>
  <c r="I16" i="1"/>
  <c r="L18" i="6" s="1"/>
  <c r="M24" i="1"/>
  <c r="J35" i="6" s="1"/>
  <c r="M30" i="1"/>
  <c r="J47" i="6" s="1"/>
  <c r="I32" i="1"/>
  <c r="L50" i="6" s="1"/>
  <c r="J17" i="1"/>
  <c r="M20" i="6" s="1"/>
  <c r="I17" i="1"/>
  <c r="L20" i="6" s="1"/>
  <c r="J24" i="1"/>
  <c r="M34" i="6" s="1"/>
  <c r="J37" i="1"/>
  <c r="M58" i="6" s="1"/>
  <c r="J11" i="5"/>
  <c r="M74" i="6" s="1"/>
  <c r="F24" i="9" l="1"/>
  <c r="H24" i="9" s="1"/>
  <c r="F23" i="9"/>
  <c r="H23" i="9" s="1"/>
  <c r="F25" i="9"/>
  <c r="H25" i="9" s="1"/>
  <c r="F15" i="9"/>
  <c r="H15" i="9" s="1"/>
  <c r="F20" i="9"/>
  <c r="H20" i="9" s="1"/>
  <c r="F19" i="9"/>
  <c r="H19" i="9" s="1"/>
  <c r="F18" i="9"/>
  <c r="H18" i="9" s="1"/>
  <c r="F17" i="9"/>
  <c r="H17" i="9" s="1"/>
  <c r="F14" i="9"/>
  <c r="H14" i="9" s="1"/>
  <c r="F9" i="9"/>
  <c r="H9" i="9" s="1"/>
  <c r="F12" i="9"/>
  <c r="H12" i="9" s="1"/>
  <c r="F11" i="9"/>
  <c r="H11" i="9" s="1"/>
  <c r="F10" i="9"/>
  <c r="H10" i="9" s="1"/>
  <c r="P45" i="1"/>
  <c r="J70" i="6"/>
  <c r="O26" i="1"/>
  <c r="L39" i="6" s="1"/>
  <c r="J39" i="6"/>
  <c r="O10" i="1"/>
  <c r="L7" i="6" s="1"/>
  <c r="J7" i="6"/>
  <c r="H11" i="4"/>
  <c r="L74" i="6"/>
  <c r="L46" i="6"/>
  <c r="L44" i="6"/>
  <c r="P37" i="1"/>
  <c r="M59" i="6" s="1"/>
  <c r="J59" i="6"/>
  <c r="M46" i="6"/>
  <c r="M44" i="6"/>
  <c r="O13" i="1"/>
  <c r="L13" i="6" s="1"/>
  <c r="J13" i="6"/>
  <c r="O33" i="1"/>
  <c r="L53" i="6" s="1"/>
  <c r="J53" i="6"/>
  <c r="P11" i="1"/>
  <c r="M9" i="6" s="1"/>
  <c r="J9" i="6"/>
  <c r="F22" i="9"/>
  <c r="H22" i="9" s="1"/>
  <c r="J43" i="6"/>
  <c r="J42" i="6"/>
  <c r="P29" i="1"/>
  <c r="M45" i="6" s="1"/>
  <c r="J45" i="6"/>
  <c r="O34" i="1"/>
  <c r="L55" i="6" s="1"/>
  <c r="J55" i="6"/>
  <c r="O8" i="1"/>
  <c r="L3" i="6" s="1"/>
  <c r="J3" i="6"/>
  <c r="M70" i="6"/>
  <c r="M71" i="6"/>
  <c r="P14" i="1"/>
  <c r="M15" i="6" s="1"/>
  <c r="P18" i="1"/>
  <c r="M23" i="6" s="1"/>
  <c r="P20" i="1"/>
  <c r="M27" i="6" s="1"/>
  <c r="P19" i="1"/>
  <c r="M25" i="6" s="1"/>
  <c r="O17" i="1"/>
  <c r="L21" i="6" s="1"/>
  <c r="P17" i="1"/>
  <c r="M21" i="6" s="1"/>
  <c r="P16" i="1"/>
  <c r="M19" i="6" s="1"/>
  <c r="P15" i="1"/>
  <c r="M17" i="6" s="1"/>
  <c r="O22" i="1"/>
  <c r="L31" i="6" s="1"/>
  <c r="P22" i="1"/>
  <c r="M31" i="6" s="1"/>
  <c r="E13" i="5"/>
  <c r="F48" i="8"/>
  <c r="G10" i="4"/>
  <c r="H10" i="5"/>
  <c r="H9" i="5"/>
  <c r="G9" i="4"/>
  <c r="E24" i="4"/>
  <c r="C4" i="9"/>
  <c r="F36" i="8"/>
  <c r="F13" i="5"/>
  <c r="P28" i="1"/>
  <c r="M43" i="6" s="1"/>
  <c r="P32" i="1"/>
  <c r="M51" i="6" s="1"/>
  <c r="O32" i="1"/>
  <c r="L51" i="6" s="1"/>
  <c r="O37" i="1"/>
  <c r="L59" i="6" s="1"/>
  <c r="O20" i="1"/>
  <c r="L27" i="6" s="1"/>
  <c r="O14" i="1"/>
  <c r="L15" i="6" s="1"/>
  <c r="M38" i="1"/>
  <c r="J60" i="6" s="1"/>
  <c r="P26" i="1"/>
  <c r="M39" i="6" s="1"/>
  <c r="O31" i="1"/>
  <c r="L49" i="6" s="1"/>
  <c r="O9" i="1"/>
  <c r="L5" i="6" s="1"/>
  <c r="P9" i="1"/>
  <c r="M5" i="6" s="1"/>
  <c r="G9" i="5"/>
  <c r="I38" i="1"/>
  <c r="I9" i="5" s="1"/>
  <c r="P46" i="1"/>
  <c r="F9" i="4"/>
  <c r="P8" i="1"/>
  <c r="M3" i="6" s="1"/>
  <c r="O16" i="1"/>
  <c r="L19" i="6" s="1"/>
  <c r="O19" i="1"/>
  <c r="L25" i="6" s="1"/>
  <c r="P31" i="1"/>
  <c r="M49" i="6" s="1"/>
  <c r="O12" i="1"/>
  <c r="L11" i="6" s="1"/>
  <c r="O46" i="1"/>
  <c r="L72" i="6" s="1"/>
  <c r="P13" i="1"/>
  <c r="M13" i="6" s="1"/>
  <c r="P33" i="1"/>
  <c r="M53" i="6" s="1"/>
  <c r="P34" i="1"/>
  <c r="M55" i="6" s="1"/>
  <c r="O28" i="1"/>
  <c r="L43" i="6" s="1"/>
  <c r="O45" i="1"/>
  <c r="L70" i="6" s="1"/>
  <c r="J47" i="1"/>
  <c r="J10" i="5" s="1"/>
  <c r="I47" i="1"/>
  <c r="I10" i="5" s="1"/>
  <c r="O18" i="1"/>
  <c r="L23" i="6" s="1"/>
  <c r="P12" i="1"/>
  <c r="M11" i="6" s="1"/>
  <c r="O15" i="1"/>
  <c r="L17" i="6" s="1"/>
  <c r="O29" i="1"/>
  <c r="L45" i="6" s="1"/>
  <c r="O11" i="1"/>
  <c r="L9" i="6" s="1"/>
  <c r="P10" i="1"/>
  <c r="M7" i="6" s="1"/>
  <c r="D14" i="4"/>
  <c r="M47" i="1"/>
  <c r="J73" i="6" s="1"/>
  <c r="P44" i="1"/>
  <c r="M68" i="6" s="1"/>
  <c r="O44" i="1"/>
  <c r="L68" i="6" s="1"/>
  <c r="O43" i="1"/>
  <c r="L66" i="6" s="1"/>
  <c r="P43" i="1"/>
  <c r="M66" i="6" s="1"/>
  <c r="O42" i="1"/>
  <c r="L64" i="6" s="1"/>
  <c r="P42" i="1"/>
  <c r="M64" i="6" s="1"/>
  <c r="O27" i="1"/>
  <c r="L41" i="6" s="1"/>
  <c r="P27" i="1"/>
  <c r="M41" i="6" s="1"/>
  <c r="P24" i="1"/>
  <c r="M35" i="6" s="1"/>
  <c r="O24" i="1"/>
  <c r="L35" i="6" s="1"/>
  <c r="P25" i="1"/>
  <c r="M37" i="6" s="1"/>
  <c r="O25" i="1"/>
  <c r="L37" i="6" s="1"/>
  <c r="O30" i="1"/>
  <c r="L47" i="6" s="1"/>
  <c r="P30" i="1"/>
  <c r="M47" i="6" s="1"/>
  <c r="I11" i="4"/>
  <c r="H35" i="9" l="1"/>
  <c r="G13" i="5"/>
  <c r="D4" i="9"/>
  <c r="H13" i="5"/>
  <c r="G14" i="4"/>
  <c r="I9" i="4"/>
  <c r="H9" i="4"/>
  <c r="F14" i="4"/>
  <c r="O38" i="1"/>
  <c r="L60" i="6" s="1"/>
  <c r="P38" i="1"/>
  <c r="M60" i="6" s="1"/>
  <c r="F10" i="4"/>
  <c r="I10" i="4" s="1"/>
  <c r="O47" i="1"/>
  <c r="L73" i="6" s="1"/>
  <c r="P47" i="1"/>
  <c r="M73" i="6" s="1"/>
  <c r="H14" i="4" l="1"/>
  <c r="I14" i="4"/>
  <c r="I13" i="5"/>
  <c r="J13" i="5"/>
  <c r="H10" i="4"/>
</calcChain>
</file>

<file path=xl/comments1.xml><?xml version="1.0" encoding="utf-8"?>
<comments xmlns="http://schemas.openxmlformats.org/spreadsheetml/2006/main">
  <authors>
    <author>ZULETA ESPINOZA, GERALDINE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 xml:space="preserve">Res N° 573-23  otórgan 101,6737 ton desde Pesquera Grimar 
Res N° 574-23  otórgan 685,4806 ton desde Pesquera Grimar 
Res N° 575-23  otórgan 600,3191 ton desde Pesquera Grimar 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 xml:space="preserve">Res N° 576-23  otórgan 79,08609 ton desde Pesquera Grimar 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 xml:space="preserve">Res N°669-23 otórga 195,885 ton desde  PESQUERA SUR AUSTRAL 
Res N°668-23 otórga 65,295 ton desde  PESQUERA SUR AUSTRAL .
Res N°671-23 otórga 84,877 ton desde  PESQUERA SUR AUSTRAL .
Res N°672-23 otórga 565,0879 ton desde  PESQUERA SUR AUSTRAL .
Res N°673-23 otórga 94,33001 ton desde  PESQUERA SUR AUSTRAL .
Res N°674-23 otórga 591,737 ton desde  PESQUERA SUR AUSTRAL .
Res N°600-24 deja sin efecto fideicomiso 2023  (342,255 ton)
Res N°601-24 deja sin efecto fideicomiso 2023 (10,605 ton)
Res N°602-24 deja sin efecto fideicomiso 2023 (18,319 ton)
Res N°603-24 deja sin efecto fideicomiso 2023 (46,904 ton)
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 1261-24 Cede 0,00002 CP desde  PESQUERA CENTRO SUR SpA 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 573-23  otórgan 101,6737 ton en favor de PACIFICBLU SpA
Res N° 574-23  otórgan 685,4806 ton en favor de PACIFICBLU SpA
Res N° 575-23  otórgan 600,3191 ton en favor de PACIFICBLU SpA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Res N° 576-23  otórgan 79,08609ton en favor de PACIFICBLU SpA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Res N°669-23 C-V  en favor de PACIFICBLU SpA. No se incorporó en res n°4-2024, que establece LTP)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N°600-24 deja sin efecto fideicomiso 2023 (342,255 ton)
Res N°601-24 deja sin efecto fideicomiso 2023 (10,605 ton)
Res N°602-24 deja sin efecto fideicomiso 2023 (18,319 ton)
Res N°603-24 deja sin efecto fideicomiso 2023 (46,904 ton)
CERTIFICADO N°8-24 comodato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N°931-24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N°669-23 C-V de 195,885 ton  en favor de PACIFICBLU SpA . 
Res N°668-23 C-V de 65,295 ton  en favor de PACIFICBLU SpA . 
Res N°671-23 C-V de 84,877 ton  en favor de PACIFICBLU SpA . 
Res N°671223 C-V de 565,0897 ton  en favor de PACIFICBLU SpA . 
Res N°673-23 C-V de 94,33001 ton  en favor de PACIFICBLU SpA . 
Res N°674-23 C-V de 591,737 ton  en favor de PACIFICBLU SpA . 
RES N°931-24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N°8-24 comodato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 1261-24 Cede 0,00002 CP en favor de SIPER SUR 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n°891-24 cede 215,597
RES N° 892
RES N°932
RES N°1029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n°891-24 cede 215,597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892
RES N° 932
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N°1029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</authors>
  <commentList>
    <comment ref="Q67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n°891-24 cede 215,597
RES N° 892
RES N°932
RES N°1029</t>
        </r>
      </text>
    </comment>
  </commentList>
</comments>
</file>

<file path=xl/sharedStrings.xml><?xml version="1.0" encoding="utf-8"?>
<sst xmlns="http://schemas.openxmlformats.org/spreadsheetml/2006/main" count="690" uniqueCount="144">
  <si>
    <t>Ene-Mar</t>
  </si>
  <si>
    <t>V-X</t>
  </si>
  <si>
    <t>CAMANCHACA PESCA SUR S.A.</t>
  </si>
  <si>
    <t>PESCA CISNE S.A.</t>
  </si>
  <si>
    <t>XI-XII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</si>
  <si>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</si>
  <si>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</si>
  <si>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</si>
  <si>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</si>
  <si>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</si>
  <si>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</si>
  <si>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</si>
  <si>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</si>
  <si>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</si>
  <si>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</si>
  <si>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</si>
  <si>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</si>
  <si>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</si>
  <si>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</si>
  <si>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</si>
  <si>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</si>
  <si>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</si>
  <si>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</si>
  <si>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TOTAL LTP</t>
  </si>
  <si>
    <t>TOTAL ASIGNATARIOS LTP</t>
  </si>
  <si>
    <t>MERLUZA DE COLA XI-XII</t>
  </si>
  <si>
    <t>Ene-Dic</t>
  </si>
  <si>
    <t>MERLUZA DE COLA X-XII</t>
  </si>
  <si>
    <t>X-XII</t>
  </si>
  <si>
    <t xml:space="preserve">MACROZONA </t>
  </si>
  <si>
    <t>ARTESANAL X-XII</t>
  </si>
  <si>
    <t xml:space="preserve"> -</t>
  </si>
  <si>
    <t>COEFICIENTE</t>
  </si>
  <si>
    <t>PACIFICBLU SpA.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</si>
  <si>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</si>
  <si>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</si>
  <si>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</si>
  <si>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</si>
  <si>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</si>
  <si>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</si>
  <si>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</si>
  <si>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</si>
  <si>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</si>
  <si>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</si>
  <si>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</si>
  <si>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</si>
  <si>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</si>
  <si>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</si>
  <si>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</si>
  <si>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</si>
  <si>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</si>
  <si>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</si>
  <si>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</si>
  <si>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</si>
  <si>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</si>
  <si>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</si>
  <si>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</si>
  <si>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</si>
  <si>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</si>
  <si>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</si>
  <si>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</si>
  <si>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</si>
  <si>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</si>
  <si>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</si>
  <si>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</si>
  <si>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</si>
  <si>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</si>
  <si>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</si>
  <si>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</si>
  <si>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 xml:space="preserve">EMDEPES S.A.                     </t>
  </si>
  <si>
    <t xml:space="preserve">GRIMAR S.A. </t>
  </si>
  <si>
    <t xml:space="preserve">PESCA CISNE S.A.             </t>
  </si>
  <si>
    <t>ALIMENTOS MARINOS</t>
  </si>
  <si>
    <t>año</t>
  </si>
  <si>
    <t>mensaje</t>
  </si>
  <si>
    <t>ALIMENTOS MARINOS S.A.</t>
  </si>
  <si>
    <t>BRACPESCA S.A.</t>
  </si>
  <si>
    <t>BLUMAR S.A.</t>
  </si>
  <si>
    <t>FOODCORP CHILE S.A.</t>
  </si>
  <si>
    <t>GRIMAR S.A. PESQ.</t>
  </si>
  <si>
    <t>LANDES S.A. SOC. PESQ.</t>
  </si>
  <si>
    <t>LOTA PROTEIN S.A.</t>
  </si>
  <si>
    <t>EMDEPES S.A.</t>
  </si>
  <si>
    <t>ANTONIO CRUZ CORDOVA NAKOUZI E.I.R.L.</t>
  </si>
  <si>
    <t>ENFERMAR LTDA. SOC. PESQ.</t>
  </si>
  <si>
    <t xml:space="preserve">ORIZON S.A          </t>
  </si>
  <si>
    <t>PESCA CHILE S.A.</t>
  </si>
  <si>
    <t>SUR AUSTRAL S.A. PESQ.</t>
  </si>
  <si>
    <t>COMERCIAL Y CONSERVERA  SAN LAZARO LTDA.</t>
  </si>
  <si>
    <t>TOTAL</t>
  </si>
  <si>
    <t>UNIDAD DE PESQUERIA</t>
  </si>
  <si>
    <t>TITULAR DE CUOTA LTP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</si>
  <si>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</si>
  <si>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</si>
  <si>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</si>
  <si>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</si>
  <si>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</si>
  <si>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</si>
  <si>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MERLUZA DE COLA  V - X</t>
  </si>
  <si>
    <t xml:space="preserve">MERLUZA DE COLA  XI-XII </t>
  </si>
  <si>
    <t>INVESTIGACION</t>
  </si>
  <si>
    <t>SECTOR</t>
  </si>
  <si>
    <t>REGION</t>
  </si>
  <si>
    <t>MOVIMIENTOS (TON)</t>
  </si>
  <si>
    <t>INDUSTRIAL</t>
  </si>
  <si>
    <t>ARTESANAL</t>
  </si>
  <si>
    <t>V-X REGION</t>
  </si>
  <si>
    <t>XI-XII REGION</t>
  </si>
  <si>
    <t>X-XII REGION</t>
  </si>
  <si>
    <t>ARTESANAL-AGUAS INTERIORES</t>
  </si>
  <si>
    <t>THOR FISHIRIES CHILE SPA</t>
  </si>
  <si>
    <t>QUINTERO S.A. PESQ.</t>
  </si>
  <si>
    <t>ANTARTIC SEAFOOD S.A.</t>
  </si>
  <si>
    <t>ISLADAMAS S.A. PESQ.</t>
  </si>
  <si>
    <t>COMERCIALIZADORA SIMON SEAFOODS LIMITADA</t>
  </si>
  <si>
    <t>NORDIOMAR SPA SOC. PESQ.</t>
  </si>
  <si>
    <t>THOR FISHERIES CHILE SPA.</t>
  </si>
  <si>
    <t>NOVAMAR SPA.</t>
  </si>
  <si>
    <t>INOSTROZA CONCHA PELANTARO</t>
  </si>
  <si>
    <t>Detalle Negocios</t>
  </si>
  <si>
    <t>N° doc</t>
  </si>
  <si>
    <t>Fecha</t>
  </si>
  <si>
    <t>DE -</t>
  </si>
  <si>
    <t>A+</t>
  </si>
  <si>
    <t>Coeficiente</t>
  </si>
  <si>
    <t>Total</t>
  </si>
  <si>
    <t>CONTROL CUOTA GLOBAL MERLUZA DE COLA AÑO 2024</t>
  </si>
  <si>
    <t>RESUMEN  POR PERIODO DEL CONSUMO DE CUOTA MERLUZA DE COLA, AÑO 2024</t>
  </si>
  <si>
    <t>CONTROL DE CUOTA MERLUZA DE COLA LTP POR TITULAR 2024</t>
  </si>
  <si>
    <t>CADUCADO POR NO PAGO</t>
  </si>
  <si>
    <t>COMERCIALIZADORA SIMON SEAFOODS LTDA.</t>
  </si>
  <si>
    <t>MJF LTDA. PESQ.</t>
  </si>
  <si>
    <t>NAKAL SPA INV.</t>
  </si>
  <si>
    <t>SIPESUR SPA</t>
  </si>
  <si>
    <t>Dec. Ex N° 169 - 23</t>
  </si>
  <si>
    <t>SOCIEDAD PESQUERA LANDES</t>
  </si>
  <si>
    <t xml:space="preserve">PESQUERA SUR AUSTRAL </t>
  </si>
  <si>
    <t>PESQUERA GRIMAR S.A.</t>
  </si>
  <si>
    <t>P</t>
  </si>
  <si>
    <t>NOVAMAR SpA</t>
  </si>
  <si>
    <t>PESQUERA CENTRO SUR SpA</t>
  </si>
  <si>
    <t>EMPRESA DE DESARROLLO DE CHILE S.A.</t>
  </si>
  <si>
    <t>PESQUERA SUR AUSTRAL</t>
  </si>
  <si>
    <t>SIPESUR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</si>
</sst>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[Red]\-0.00\ "/>
    <numFmt numFmtId="168" formatCode="0.000"/>
    <numFmt numFmtId="169" formatCode="0.0000"/>
    <numFmt numFmtId="170" formatCode="0.0"/>
    <numFmt numFmtId="171" formatCode="yyyy/mm/dd"/>
    <numFmt numFmtId="172" formatCode="#,##0.000"/>
    <numFmt numFmtId="173" formatCode="_-* #,##0.00\ _p_t_a_-;\-* #,##0.00\ _p_t_a_-;_-* \-??\ _p_t_a_-;_-@_-"/>
    <numFmt numFmtId="174" formatCode="0.000%"/>
    <numFmt numFmtId="175" formatCode="0.000_ ;[Red]\-0.000\ "/>
    <numFmt numFmtId="176" formatCode="0.000000000"/>
    <numFmt numFmtId="177" formatCode="0.0000000"/>
    <numFmt numFmtId="178" formatCode="#,##0.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3EA86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13" fillId="0" borderId="0"/>
    <xf numFmtId="0" fontId="12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5" applyNumberFormat="0" applyAlignment="0" applyProtection="0"/>
    <xf numFmtId="0" fontId="22" fillId="9" borderId="16" applyNumberFormat="0" applyAlignment="0" applyProtection="0"/>
    <xf numFmtId="0" fontId="23" fillId="9" borderId="15" applyNumberFormat="0" applyAlignment="0" applyProtection="0"/>
    <xf numFmtId="0" fontId="24" fillId="0" borderId="17" applyNumberFormat="0" applyFill="0" applyAlignment="0" applyProtection="0"/>
    <xf numFmtId="0" fontId="25" fillId="10" borderId="18" applyNumberFormat="0" applyAlignment="0" applyProtection="0"/>
    <xf numFmtId="0" fontId="9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20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8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0" fontId="0" fillId="0" borderId="5" xfId="0" applyBorder="1"/>
    <xf numFmtId="0" fontId="3" fillId="58" borderId="5" xfId="0" applyFont="1" applyFill="1" applyBorder="1" applyAlignment="1">
      <alignment horizontal="center" vertical="center"/>
    </xf>
    <xf numFmtId="170" fontId="50" fillId="4" borderId="8" xfId="0" applyNumberFormat="1" applyFont="1" applyFill="1" applyBorder="1" applyAlignment="1">
      <alignment horizontal="center"/>
    </xf>
    <xf numFmtId="0" fontId="49" fillId="4" borderId="7" xfId="0" applyFont="1" applyFill="1" applyBorder="1" applyAlignment="1">
      <alignment horizontal="center"/>
    </xf>
    <xf numFmtId="0" fontId="49" fillId="4" borderId="4" xfId="0" applyFont="1" applyFill="1" applyBorder="1" applyAlignment="1">
      <alignment horizontal="center"/>
    </xf>
    <xf numFmtId="170" fontId="50" fillId="4" borderId="10" xfId="0" applyNumberFormat="1" applyFont="1" applyFill="1" applyBorder="1" applyAlignment="1">
      <alignment horizontal="center"/>
    </xf>
    <xf numFmtId="170" fontId="3" fillId="58" borderId="2" xfId="0" applyNumberFormat="1" applyFont="1" applyFill="1" applyBorder="1"/>
    <xf numFmtId="0" fontId="50" fillId="58" borderId="9" xfId="0" applyFont="1" applyFill="1" applyBorder="1" applyAlignment="1">
      <alignment horizontal="center" vertical="center" wrapText="1"/>
    </xf>
    <xf numFmtId="168" fontId="0" fillId="0" borderId="5" xfId="0" applyNumberFormat="1" applyBorder="1"/>
    <xf numFmtId="1" fontId="3" fillId="58" borderId="5" xfId="0" applyNumberFormat="1" applyFont="1" applyFill="1" applyBorder="1"/>
    <xf numFmtId="0" fontId="3" fillId="58" borderId="5" xfId="0" applyFont="1" applyFill="1" applyBorder="1" applyAlignment="1">
      <alignment horizontal="center"/>
    </xf>
    <xf numFmtId="0" fontId="50" fillId="58" borderId="1" xfId="0" applyFont="1" applyFill="1" applyBorder="1" applyAlignment="1">
      <alignment horizontal="center" vertical="center" wrapText="1"/>
    </xf>
    <xf numFmtId="1" fontId="3" fillId="58" borderId="5" xfId="0" applyNumberFormat="1" applyFont="1" applyFill="1" applyBorder="1" applyAlignment="1">
      <alignment horizontal="center"/>
    </xf>
    <xf numFmtId="0" fontId="3" fillId="58" borderId="5" xfId="0" applyFont="1" applyFill="1" applyBorder="1"/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3" fillId="58" borderId="5" xfId="0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5" xfId="0" applyBorder="1" applyAlignment="1">
      <alignment horizontal="center"/>
    </xf>
    <xf numFmtId="168" fontId="12" fillId="0" borderId="5" xfId="0" applyNumberFormat="1" applyFont="1" applyBorder="1" applyAlignment="1">
      <alignment horizontal="center"/>
    </xf>
    <xf numFmtId="174" fontId="12" fillId="0" borderId="5" xfId="1" applyNumberFormat="1" applyFont="1" applyFill="1" applyBorder="1" applyAlignment="1">
      <alignment horizontal="center"/>
    </xf>
    <xf numFmtId="171" fontId="7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2" fillId="0" borderId="0" xfId="0" applyFont="1"/>
    <xf numFmtId="0" fontId="52" fillId="0" borderId="5" xfId="0" applyFont="1" applyBorder="1"/>
    <xf numFmtId="172" fontId="52" fillId="0" borderId="5" xfId="0" applyNumberFormat="1" applyFont="1" applyBorder="1" applyAlignment="1">
      <alignment horizontal="center"/>
    </xf>
    <xf numFmtId="172" fontId="52" fillId="0" borderId="0" xfId="0" applyNumberFormat="1" applyFont="1"/>
    <xf numFmtId="4" fontId="52" fillId="0" borderId="0" xfId="0" applyNumberFormat="1" applyFont="1"/>
    <xf numFmtId="0" fontId="51" fillId="0" borderId="2" xfId="0" applyFont="1" applyBorder="1"/>
    <xf numFmtId="166" fontId="51" fillId="0" borderId="0" xfId="0" applyNumberFormat="1" applyFont="1" applyAlignment="1">
      <alignment horizontal="center" vertical="center"/>
    </xf>
    <xf numFmtId="0" fontId="52" fillId="0" borderId="5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14" fillId="0" borderId="5" xfId="7" applyFont="1" applyBorder="1"/>
    <xf numFmtId="0" fontId="12" fillId="0" borderId="5" xfId="0" applyFont="1" applyBorder="1"/>
    <xf numFmtId="0" fontId="53" fillId="0" borderId="5" xfId="7" applyFont="1" applyBorder="1"/>
    <xf numFmtId="0" fontId="10" fillId="0" borderId="5" xfId="0" applyFont="1" applyBorder="1"/>
    <xf numFmtId="0" fontId="3" fillId="0" borderId="5" xfId="0" applyFont="1" applyBorder="1" applyAlignment="1">
      <alignment horizontal="center"/>
    </xf>
    <xf numFmtId="168" fontId="10" fillId="0" borderId="5" xfId="0" applyNumberFormat="1" applyFont="1" applyBorder="1" applyAlignment="1">
      <alignment horizontal="center"/>
    </xf>
    <xf numFmtId="171" fontId="6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68" fontId="52" fillId="0" borderId="0" xfId="0" applyNumberFormat="1" applyFont="1"/>
    <xf numFmtId="169" fontId="52" fillId="0" borderId="0" xfId="0" applyNumberFormat="1" applyFont="1"/>
    <xf numFmtId="0" fontId="14" fillId="61" borderId="5" xfId="7" applyFont="1" applyFill="1" applyBorder="1"/>
    <xf numFmtId="0" fontId="12" fillId="61" borderId="5" xfId="0" applyFont="1" applyFill="1" applyBorder="1"/>
    <xf numFmtId="0" fontId="0" fillId="61" borderId="5" xfId="0" applyFill="1" applyBorder="1" applyAlignment="1">
      <alignment horizontal="center"/>
    </xf>
    <xf numFmtId="0" fontId="0" fillId="61" borderId="5" xfId="0" applyFill="1" applyBorder="1" applyAlignment="1">
      <alignment horizontal="center" wrapText="1"/>
    </xf>
    <xf numFmtId="168" fontId="12" fillId="61" borderId="5" xfId="0" applyNumberFormat="1" applyFont="1" applyFill="1" applyBorder="1" applyAlignment="1">
      <alignment horizontal="center"/>
    </xf>
    <xf numFmtId="171" fontId="7" fillId="61" borderId="5" xfId="0" applyNumberFormat="1" applyFont="1" applyFill="1" applyBorder="1" applyAlignment="1">
      <alignment horizontal="center"/>
    </xf>
    <xf numFmtId="0" fontId="0" fillId="61" borderId="0" xfId="0" applyFill="1"/>
    <xf numFmtId="0" fontId="0" fillId="61" borderId="5" xfId="0" applyFill="1" applyBorder="1" applyAlignment="1">
      <alignment horizontal="left" vertical="top"/>
    </xf>
    <xf numFmtId="0" fontId="52" fillId="0" borderId="5" xfId="0" applyFont="1" applyBorder="1" applyAlignment="1">
      <alignment horizontal="center" vertical="center"/>
    </xf>
    <xf numFmtId="172" fontId="52" fillId="0" borderId="30" xfId="0" applyNumberFormat="1" applyFont="1" applyBorder="1" applyAlignment="1">
      <alignment horizontal="center"/>
    </xf>
    <xf numFmtId="0" fontId="52" fillId="0" borderId="40" xfId="0" applyFont="1" applyBorder="1" applyAlignment="1">
      <alignment horizontal="center" vertical="center"/>
    </xf>
    <xf numFmtId="0" fontId="52" fillId="0" borderId="40" xfId="0" applyFont="1" applyBorder="1"/>
    <xf numFmtId="172" fontId="52" fillId="0" borderId="40" xfId="0" applyNumberFormat="1" applyFont="1" applyBorder="1" applyAlignment="1">
      <alignment horizontal="center"/>
    </xf>
    <xf numFmtId="0" fontId="52" fillId="0" borderId="41" xfId="0" applyFont="1" applyBorder="1" applyAlignment="1">
      <alignment horizontal="center"/>
    </xf>
    <xf numFmtId="0" fontId="52" fillId="0" borderId="41" xfId="0" applyFont="1" applyBorder="1"/>
    <xf numFmtId="172" fontId="52" fillId="0" borderId="41" xfId="0" applyNumberFormat="1" applyFont="1" applyBorder="1" applyAlignment="1">
      <alignment horizontal="center"/>
    </xf>
    <xf numFmtId="0" fontId="52" fillId="0" borderId="40" xfId="0" applyFont="1" applyBorder="1" applyAlignment="1">
      <alignment horizontal="center"/>
    </xf>
    <xf numFmtId="172" fontId="52" fillId="0" borderId="40" xfId="0" applyNumberFormat="1" applyFont="1" applyFill="1" applyBorder="1" applyAlignment="1">
      <alignment horizontal="center"/>
    </xf>
    <xf numFmtId="0" fontId="51" fillId="59" borderId="42" xfId="0" applyFont="1" applyFill="1" applyBorder="1" applyAlignment="1">
      <alignment horizontal="center" vertical="center" wrapText="1"/>
    </xf>
    <xf numFmtId="0" fontId="51" fillId="59" borderId="43" xfId="0" applyFont="1" applyFill="1" applyBorder="1" applyAlignment="1">
      <alignment horizontal="center" vertical="center" wrapText="1"/>
    </xf>
    <xf numFmtId="170" fontId="51" fillId="59" borderId="43" xfId="0" applyNumberFormat="1" applyFont="1" applyFill="1" applyBorder="1" applyAlignment="1">
      <alignment horizontal="center" vertical="center" wrapText="1"/>
    </xf>
    <xf numFmtId="168" fontId="51" fillId="59" borderId="43" xfId="0" applyNumberFormat="1" applyFont="1" applyFill="1" applyBorder="1" applyAlignment="1">
      <alignment horizontal="center" vertical="center" wrapText="1"/>
    </xf>
    <xf numFmtId="0" fontId="51" fillId="59" borderId="44" xfId="0" applyFont="1" applyFill="1" applyBorder="1" applyAlignment="1">
      <alignment horizontal="center" vertical="center" wrapText="1"/>
    </xf>
    <xf numFmtId="3" fontId="51" fillId="0" borderId="52" xfId="0" applyNumberFormat="1" applyFont="1" applyBorder="1" applyAlignment="1">
      <alignment horizontal="center" vertical="center"/>
    </xf>
    <xf numFmtId="3" fontId="51" fillId="0" borderId="52" xfId="1" applyNumberFormat="1" applyFont="1" applyFill="1" applyBorder="1" applyAlignment="1">
      <alignment horizontal="center" vertical="center"/>
    </xf>
    <xf numFmtId="0" fontId="52" fillId="0" borderId="40" xfId="0" applyFont="1" applyBorder="1" applyAlignment="1">
      <alignment horizontal="left"/>
    </xf>
    <xf numFmtId="0" fontId="52" fillId="0" borderId="41" xfId="0" applyFont="1" applyBorder="1" applyAlignment="1">
      <alignment horizontal="left"/>
    </xf>
    <xf numFmtId="172" fontId="51" fillId="0" borderId="55" xfId="0" applyNumberFormat="1" applyFont="1" applyBorder="1" applyAlignment="1">
      <alignment horizontal="center"/>
    </xf>
    <xf numFmtId="10" fontId="52" fillId="0" borderId="46" xfId="1" applyNumberFormat="1" applyFont="1" applyFill="1" applyBorder="1" applyAlignment="1">
      <alignment horizontal="center"/>
    </xf>
    <xf numFmtId="10" fontId="52" fillId="0" borderId="48" xfId="1" applyNumberFormat="1" applyFont="1" applyFill="1" applyBorder="1" applyAlignment="1">
      <alignment horizontal="center"/>
    </xf>
    <xf numFmtId="10" fontId="52" fillId="0" borderId="50" xfId="1" applyNumberFormat="1" applyFont="1" applyFill="1" applyBorder="1" applyAlignment="1">
      <alignment horizontal="center"/>
    </xf>
    <xf numFmtId="10" fontId="52" fillId="0" borderId="10" xfId="1" applyNumberFormat="1" applyFont="1" applyFill="1" applyBorder="1" applyAlignment="1">
      <alignment horizontal="center"/>
    </xf>
    <xf numFmtId="10" fontId="51" fillId="0" borderId="8" xfId="1" applyNumberFormat="1" applyFont="1" applyFill="1" applyBorder="1" applyAlignment="1">
      <alignment horizontal="center"/>
    </xf>
    <xf numFmtId="9" fontId="52" fillId="0" borderId="0" xfId="0" applyNumberFormat="1" applyFont="1"/>
    <xf numFmtId="174" fontId="52" fillId="0" borderId="46" xfId="1" applyNumberFormat="1" applyFont="1" applyFill="1" applyBorder="1" applyAlignment="1">
      <alignment horizontal="center"/>
    </xf>
    <xf numFmtId="174" fontId="52" fillId="0" borderId="48" xfId="1" applyNumberFormat="1" applyFont="1" applyFill="1" applyBorder="1" applyAlignment="1">
      <alignment horizontal="center"/>
    </xf>
    <xf numFmtId="174" fontId="52" fillId="0" borderId="50" xfId="1" applyNumberFormat="1" applyFont="1" applyFill="1" applyBorder="1" applyAlignment="1">
      <alignment horizontal="center"/>
    </xf>
    <xf numFmtId="174" fontId="51" fillId="0" borderId="53" xfId="1" applyNumberFormat="1" applyFont="1" applyFill="1" applyBorder="1" applyAlignment="1">
      <alignment horizontal="center" vertical="center"/>
    </xf>
    <xf numFmtId="174" fontId="52" fillId="0" borderId="0" xfId="0" applyNumberFormat="1" applyFont="1"/>
    <xf numFmtId="0" fontId="51" fillId="62" borderId="42" xfId="0" applyFont="1" applyFill="1" applyBorder="1" applyAlignment="1">
      <alignment horizontal="center" vertical="center" wrapText="1"/>
    </xf>
    <xf numFmtId="0" fontId="51" fillId="62" borderId="43" xfId="0" applyFont="1" applyFill="1" applyBorder="1" applyAlignment="1">
      <alignment horizontal="center" vertical="center" wrapText="1"/>
    </xf>
    <xf numFmtId="170" fontId="51" fillId="62" borderId="43" xfId="0" applyNumberFormat="1" applyFont="1" applyFill="1" applyBorder="1" applyAlignment="1">
      <alignment horizontal="center" vertical="center" wrapText="1"/>
    </xf>
    <xf numFmtId="168" fontId="51" fillId="62" borderId="43" xfId="0" applyNumberFormat="1" applyFont="1" applyFill="1" applyBorder="1" applyAlignment="1">
      <alignment horizontal="center" vertical="center" wrapText="1"/>
    </xf>
    <xf numFmtId="0" fontId="51" fillId="62" borderId="44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14" fontId="12" fillId="61" borderId="5" xfId="0" applyNumberFormat="1" applyFont="1" applyFill="1" applyBorder="1" applyAlignment="1">
      <alignment horizontal="center"/>
    </xf>
    <xf numFmtId="0" fontId="3" fillId="63" borderId="42" xfId="0" applyFont="1" applyFill="1" applyBorder="1"/>
    <xf numFmtId="0" fontId="3" fillId="63" borderId="43" xfId="0" applyFont="1" applyFill="1" applyBorder="1"/>
    <xf numFmtId="0" fontId="3" fillId="63" borderId="44" xfId="0" applyFont="1" applyFill="1" applyBorder="1"/>
    <xf numFmtId="0" fontId="3" fillId="63" borderId="7" xfId="0" applyFont="1" applyFill="1" applyBorder="1"/>
    <xf numFmtId="2" fontId="3" fillId="63" borderId="55" xfId="0" applyNumberFormat="1" applyFont="1" applyFill="1" applyBorder="1"/>
    <xf numFmtId="1" fontId="3" fillId="63" borderId="8" xfId="0" applyNumberFormat="1" applyFont="1" applyFill="1" applyBorder="1"/>
    <xf numFmtId="0" fontId="0" fillId="0" borderId="0" xfId="0" applyAlignment="1">
      <alignment horizontal="center"/>
    </xf>
    <xf numFmtId="0" fontId="3" fillId="65" borderId="56" xfId="0" applyFont="1" applyFill="1" applyBorder="1" applyAlignment="1">
      <alignment horizontal="center" vertical="center"/>
    </xf>
    <xf numFmtId="0" fontId="3" fillId="65" borderId="6" xfId="0" applyFont="1" applyFill="1" applyBorder="1" applyAlignment="1">
      <alignment horizontal="center" vertical="center"/>
    </xf>
    <xf numFmtId="0" fontId="3" fillId="65" borderId="57" xfId="0" applyFont="1" applyFill="1" applyBorder="1" applyAlignment="1">
      <alignment horizontal="center" vertical="center"/>
    </xf>
    <xf numFmtId="0" fontId="0" fillId="66" borderId="5" xfId="0" applyFill="1" applyBorder="1" applyAlignment="1">
      <alignment horizontal="center" vertical="center"/>
    </xf>
    <xf numFmtId="14" fontId="0" fillId="66" borderId="5" xfId="0" applyNumberFormat="1" applyFill="1" applyBorder="1" applyAlignment="1">
      <alignment horizontal="center" vertical="center"/>
    </xf>
    <xf numFmtId="176" fontId="0" fillId="66" borderId="5" xfId="0" applyNumberFormat="1" applyFill="1" applyBorder="1" applyAlignment="1">
      <alignment horizontal="center" vertical="center"/>
    </xf>
    <xf numFmtId="168" fontId="0" fillId="66" borderId="5" xfId="0" applyNumberFormat="1" applyFill="1" applyBorder="1" applyAlignment="1">
      <alignment horizontal="center" vertical="center"/>
    </xf>
    <xf numFmtId="0" fontId="0" fillId="63" borderId="5" xfId="0" applyFill="1" applyBorder="1" applyAlignment="1">
      <alignment horizontal="center" vertical="center"/>
    </xf>
    <xf numFmtId="14" fontId="0" fillId="63" borderId="5" xfId="0" applyNumberFormat="1" applyFill="1" applyBorder="1" applyAlignment="1">
      <alignment horizontal="center" vertical="center"/>
    </xf>
    <xf numFmtId="177" fontId="0" fillId="63" borderId="5" xfId="0" applyNumberFormat="1" applyFill="1" applyBorder="1" applyAlignment="1">
      <alignment horizontal="center" vertical="center"/>
    </xf>
    <xf numFmtId="168" fontId="0" fillId="63" borderId="5" xfId="0" applyNumberFormat="1" applyFill="1" applyBorder="1" applyAlignment="1">
      <alignment horizontal="center" vertical="center"/>
    </xf>
    <xf numFmtId="177" fontId="0" fillId="66" borderId="5" xfId="0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3" fillId="0" borderId="5" xfId="7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4" fillId="0" borderId="5" xfId="7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68" fontId="10" fillId="0" borderId="5" xfId="0" applyNumberFormat="1" applyFont="1" applyFill="1" applyBorder="1" applyAlignment="1">
      <alignment horizontal="center"/>
    </xf>
    <xf numFmtId="9" fontId="12" fillId="0" borderId="5" xfId="1" applyFont="1" applyFill="1" applyBorder="1" applyAlignment="1">
      <alignment horizontal="center"/>
    </xf>
    <xf numFmtId="9" fontId="10" fillId="0" borderId="5" xfId="1" applyFont="1" applyFill="1" applyBorder="1" applyAlignment="1">
      <alignment horizontal="center"/>
    </xf>
    <xf numFmtId="9" fontId="12" fillId="0" borderId="5" xfId="1" applyFont="1" applyBorder="1" applyAlignment="1">
      <alignment horizontal="center"/>
    </xf>
    <xf numFmtId="9" fontId="10" fillId="0" borderId="5" xfId="1" applyFont="1" applyBorder="1" applyAlignment="1">
      <alignment horizontal="center"/>
    </xf>
    <xf numFmtId="9" fontId="12" fillId="61" borderId="5" xfId="1" applyFont="1" applyFill="1" applyBorder="1" applyAlignment="1">
      <alignment horizontal="center"/>
    </xf>
    <xf numFmtId="178" fontId="52" fillId="0" borderId="5" xfId="0" applyNumberFormat="1" applyFont="1" applyBorder="1" applyAlignment="1">
      <alignment horizontal="center"/>
    </xf>
    <xf numFmtId="178" fontId="52" fillId="0" borderId="40" xfId="0" applyNumberFormat="1" applyFont="1" applyBorder="1" applyAlignment="1">
      <alignment horizontal="center"/>
    </xf>
    <xf numFmtId="178" fontId="52" fillId="0" borderId="41" xfId="0" quotePrefix="1" applyNumberFormat="1" applyFont="1" applyBorder="1" applyAlignment="1">
      <alignment horizontal="center"/>
    </xf>
    <xf numFmtId="178" fontId="52" fillId="0" borderId="30" xfId="0" applyNumberFormat="1" applyFont="1" applyBorder="1" applyAlignment="1">
      <alignment horizontal="center"/>
    </xf>
    <xf numFmtId="178" fontId="51" fillId="0" borderId="55" xfId="0" applyNumberFormat="1" applyFont="1" applyBorder="1" applyAlignment="1">
      <alignment horizontal="center"/>
    </xf>
    <xf numFmtId="0" fontId="55" fillId="0" borderId="6" xfId="0" applyFont="1" applyBorder="1" applyAlignment="1">
      <alignment horizontal="center" vertical="center" wrapText="1"/>
    </xf>
    <xf numFmtId="0" fontId="56" fillId="62" borderId="5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7" fillId="3" borderId="0" xfId="0" applyFont="1" applyFill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55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168" fontId="57" fillId="0" borderId="5" xfId="0" applyNumberFormat="1" applyFont="1" applyBorder="1" applyAlignment="1">
      <alignment horizontal="center" vertical="center" wrapText="1"/>
    </xf>
    <xf numFmtId="168" fontId="57" fillId="0" borderId="5" xfId="0" applyNumberFormat="1" applyFont="1" applyFill="1" applyBorder="1" applyAlignment="1">
      <alignment horizontal="center" vertical="center" wrapText="1"/>
    </xf>
    <xf numFmtId="174" fontId="57" fillId="0" borderId="5" xfId="1" applyNumberFormat="1" applyFont="1" applyFill="1" applyBorder="1" applyAlignment="1">
      <alignment horizontal="center" vertical="center" wrapText="1"/>
    </xf>
    <xf numFmtId="168" fontId="57" fillId="0" borderId="6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174" fontId="57" fillId="0" borderId="6" xfId="1" applyNumberFormat="1" applyFont="1" applyFill="1" applyBorder="1" applyAlignment="1">
      <alignment horizontal="center" vertical="center" wrapText="1"/>
    </xf>
    <xf numFmtId="2" fontId="55" fillId="0" borderId="5" xfId="0" applyNumberFormat="1" applyFont="1" applyBorder="1" applyAlignment="1">
      <alignment horizontal="center" vertical="center" wrapText="1"/>
    </xf>
    <xf numFmtId="168" fontId="55" fillId="0" borderId="5" xfId="0" applyNumberFormat="1" applyFont="1" applyBorder="1" applyAlignment="1">
      <alignment horizontal="center" vertical="center" wrapText="1"/>
    </xf>
    <xf numFmtId="174" fontId="55" fillId="0" borderId="5" xfId="1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textRotation="90" wrapText="1"/>
    </xf>
    <xf numFmtId="168" fontId="57" fillId="0" borderId="0" xfId="0" applyNumberFormat="1" applyFont="1" applyAlignment="1">
      <alignment horizontal="center" vertical="center" wrapText="1"/>
    </xf>
    <xf numFmtId="10" fontId="57" fillId="0" borderId="0" xfId="1" applyNumberFormat="1" applyFont="1" applyFill="1" applyBorder="1" applyAlignment="1">
      <alignment horizontal="center" vertical="center" wrapText="1"/>
    </xf>
    <xf numFmtId="175" fontId="57" fillId="0" borderId="0" xfId="0" applyNumberFormat="1" applyFont="1" applyAlignment="1">
      <alignment horizontal="center" vertical="center" wrapText="1"/>
    </xf>
    <xf numFmtId="169" fontId="57" fillId="0" borderId="0" xfId="0" applyNumberFormat="1" applyFont="1" applyAlignment="1">
      <alignment horizontal="center" vertical="center" wrapText="1"/>
    </xf>
    <xf numFmtId="167" fontId="57" fillId="0" borderId="0" xfId="0" applyNumberFormat="1" applyFont="1" applyAlignment="1">
      <alignment horizontal="center" vertical="center" wrapText="1"/>
    </xf>
    <xf numFmtId="10" fontId="57" fillId="0" borderId="0" xfId="0" applyNumberFormat="1" applyFont="1" applyAlignment="1">
      <alignment horizontal="center" vertical="center" wrapText="1"/>
    </xf>
    <xf numFmtId="0" fontId="57" fillId="0" borderId="5" xfId="0" applyFont="1" applyBorder="1" applyAlignment="1">
      <alignment horizontal="left" vertical="center" wrapText="1"/>
    </xf>
    <xf numFmtId="169" fontId="57" fillId="0" borderId="5" xfId="0" applyNumberFormat="1" applyFont="1" applyBorder="1" applyAlignment="1">
      <alignment horizontal="center" vertical="center" wrapText="1"/>
    </xf>
    <xf numFmtId="168" fontId="62" fillId="0" borderId="5" xfId="0" applyNumberFormat="1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left" vertical="center" wrapText="1"/>
    </xf>
    <xf numFmtId="0" fontId="57" fillId="0" borderId="0" xfId="0" applyFont="1" applyAlignment="1">
      <alignment wrapText="1"/>
    </xf>
    <xf numFmtId="9" fontId="57" fillId="0" borderId="0" xfId="0" applyNumberFormat="1" applyFont="1" applyAlignment="1">
      <alignment wrapText="1"/>
    </xf>
    <xf numFmtId="0" fontId="57" fillId="62" borderId="42" xfId="0" applyFont="1" applyFill="1" applyBorder="1" applyAlignment="1">
      <alignment horizontal="center" vertical="center" wrapText="1"/>
    </xf>
    <xf numFmtId="0" fontId="57" fillId="62" borderId="43" xfId="0" applyFont="1" applyFill="1" applyBorder="1" applyAlignment="1">
      <alignment horizontal="center" vertical="center" wrapText="1"/>
    </xf>
    <xf numFmtId="0" fontId="57" fillId="62" borderId="44" xfId="0" applyFont="1" applyFill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55" xfId="0" applyFont="1" applyBorder="1" applyAlignment="1">
      <alignment horizontal="center" vertical="center" wrapText="1"/>
    </xf>
    <xf numFmtId="9" fontId="57" fillId="0" borderId="8" xfId="1" applyFont="1" applyBorder="1" applyAlignment="1">
      <alignment horizontal="center" vertical="center" wrapText="1"/>
    </xf>
    <xf numFmtId="0" fontId="0" fillId="65" borderId="34" xfId="0" applyFont="1" applyFill="1" applyBorder="1" applyAlignment="1">
      <alignment horizontal="center" vertical="center"/>
    </xf>
    <xf numFmtId="14" fontId="0" fillId="65" borderId="6" xfId="0" applyNumberFormat="1" applyFont="1" applyFill="1" applyBorder="1" applyAlignment="1">
      <alignment horizontal="center" vertical="center"/>
    </xf>
    <xf numFmtId="0" fontId="0" fillId="65" borderId="6" xfId="0" applyFont="1" applyFill="1" applyBorder="1" applyAlignment="1">
      <alignment horizontal="center" vertical="center"/>
    </xf>
    <xf numFmtId="0" fontId="0" fillId="65" borderId="32" xfId="0" applyFont="1" applyFill="1" applyBorder="1" applyAlignment="1">
      <alignment horizontal="center" vertical="center"/>
    </xf>
    <xf numFmtId="0" fontId="0" fillId="0" borderId="0" xfId="0" applyFont="1"/>
    <xf numFmtId="0" fontId="0" fillId="65" borderId="35" xfId="0" applyFont="1" applyFill="1" applyBorder="1" applyAlignment="1">
      <alignment horizontal="center" vertical="center"/>
    </xf>
    <xf numFmtId="168" fontId="55" fillId="67" borderId="5" xfId="0" applyNumberFormat="1" applyFont="1" applyFill="1" applyBorder="1" applyAlignment="1">
      <alignment horizontal="center" vertical="center" wrapText="1"/>
    </xf>
    <xf numFmtId="168" fontId="62" fillId="68" borderId="5" xfId="0" applyNumberFormat="1" applyFont="1" applyFill="1" applyBorder="1" applyAlignment="1">
      <alignment horizontal="center" vertical="center" wrapText="1"/>
    </xf>
    <xf numFmtId="168" fontId="57" fillId="68" borderId="5" xfId="0" applyNumberFormat="1" applyFont="1" applyFill="1" applyBorder="1" applyAlignment="1">
      <alignment horizontal="center" vertical="center" wrapText="1"/>
    </xf>
    <xf numFmtId="0" fontId="57" fillId="61" borderId="5" xfId="0" applyFont="1" applyFill="1" applyBorder="1" applyAlignment="1">
      <alignment horizontal="left" vertical="center" wrapText="1"/>
    </xf>
    <xf numFmtId="0" fontId="57" fillId="61" borderId="5" xfId="0" applyFont="1" applyFill="1" applyBorder="1" applyAlignment="1">
      <alignment horizontal="center" vertical="center" wrapText="1"/>
    </xf>
    <xf numFmtId="169" fontId="57" fillId="61" borderId="5" xfId="0" applyNumberFormat="1" applyFont="1" applyFill="1" applyBorder="1" applyAlignment="1">
      <alignment horizontal="center" vertical="center" wrapText="1"/>
    </xf>
    <xf numFmtId="168" fontId="57" fillId="61" borderId="5" xfId="0" applyNumberFormat="1" applyFont="1" applyFill="1" applyBorder="1" applyAlignment="1">
      <alignment horizontal="center" vertical="center" wrapText="1"/>
    </xf>
    <xf numFmtId="168" fontId="62" fillId="61" borderId="5" xfId="0" applyNumberFormat="1" applyFont="1" applyFill="1" applyBorder="1" applyAlignment="1">
      <alignment horizontal="center" vertical="center" wrapText="1"/>
    </xf>
    <xf numFmtId="174" fontId="57" fillId="61" borderId="5" xfId="1" applyNumberFormat="1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/>
    </xf>
    <xf numFmtId="0" fontId="51" fillId="0" borderId="55" xfId="0" applyFont="1" applyBorder="1" applyAlignment="1">
      <alignment horizontal="center"/>
    </xf>
    <xf numFmtId="0" fontId="54" fillId="60" borderId="32" xfId="0" applyFont="1" applyFill="1" applyBorder="1" applyAlignment="1">
      <alignment horizontal="center" vertical="center"/>
    </xf>
    <xf numFmtId="0" fontId="54" fillId="60" borderId="33" xfId="0" applyFont="1" applyFill="1" applyBorder="1" applyAlignment="1">
      <alignment horizontal="center" vertical="center"/>
    </xf>
    <xf numFmtId="0" fontId="54" fillId="60" borderId="34" xfId="0" applyFont="1" applyFill="1" applyBorder="1" applyAlignment="1">
      <alignment horizontal="center" vertical="center"/>
    </xf>
    <xf numFmtId="0" fontId="54" fillId="60" borderId="35" xfId="0" applyFont="1" applyFill="1" applyBorder="1" applyAlignment="1">
      <alignment horizontal="center" vertical="center"/>
    </xf>
    <xf numFmtId="0" fontId="54" fillId="60" borderId="0" xfId="0" applyFont="1" applyFill="1" applyAlignment="1">
      <alignment horizontal="center" vertical="center"/>
    </xf>
    <xf numFmtId="0" fontId="54" fillId="60" borderId="36" xfId="0" applyFont="1" applyFill="1" applyBorder="1" applyAlignment="1">
      <alignment horizontal="center" vertical="center"/>
    </xf>
    <xf numFmtId="166" fontId="54" fillId="60" borderId="37" xfId="0" applyNumberFormat="1" applyFont="1" applyFill="1" applyBorder="1" applyAlignment="1">
      <alignment horizontal="center" vertical="center"/>
    </xf>
    <xf numFmtId="166" fontId="54" fillId="60" borderId="38" xfId="0" applyNumberFormat="1" applyFont="1" applyFill="1" applyBorder="1" applyAlignment="1">
      <alignment horizontal="center" vertical="center"/>
    </xf>
    <xf numFmtId="166" fontId="54" fillId="60" borderId="39" xfId="0" applyNumberFormat="1" applyFont="1" applyFill="1" applyBorder="1" applyAlignment="1">
      <alignment horizontal="center" vertical="center"/>
    </xf>
    <xf numFmtId="0" fontId="52" fillId="0" borderId="45" xfId="0" applyFont="1" applyBorder="1" applyAlignment="1">
      <alignment horizontal="left" vertical="center"/>
    </xf>
    <xf numFmtId="0" fontId="52" fillId="0" borderId="47" xfId="0" applyFont="1" applyBorder="1" applyAlignment="1">
      <alignment horizontal="left" vertical="center"/>
    </xf>
    <xf numFmtId="0" fontId="52" fillId="0" borderId="49" xfId="0" applyFont="1" applyBorder="1" applyAlignment="1">
      <alignment horizontal="left" vertical="center" wrapText="1"/>
    </xf>
    <xf numFmtId="0" fontId="52" fillId="0" borderId="47" xfId="0" applyFont="1" applyBorder="1" applyAlignment="1">
      <alignment horizontal="left" vertical="center" wrapText="1"/>
    </xf>
    <xf numFmtId="0" fontId="51" fillId="5" borderId="0" xfId="0" applyFont="1" applyFill="1" applyAlignment="1">
      <alignment horizontal="center" vertical="center"/>
    </xf>
    <xf numFmtId="0" fontId="52" fillId="0" borderId="54" xfId="0" applyFont="1" applyBorder="1" applyAlignment="1">
      <alignment vertical="center" wrapText="1"/>
    </xf>
    <xf numFmtId="0" fontId="52" fillId="0" borderId="39" xfId="0" applyFont="1" applyBorder="1" applyAlignment="1">
      <alignment vertical="center" wrapText="1"/>
    </xf>
    <xf numFmtId="0" fontId="51" fillId="60" borderId="32" xfId="0" applyFont="1" applyFill="1" applyBorder="1" applyAlignment="1">
      <alignment horizontal="center" vertical="center"/>
    </xf>
    <xf numFmtId="0" fontId="51" fillId="60" borderId="33" xfId="0" applyFont="1" applyFill="1" applyBorder="1" applyAlignment="1">
      <alignment horizontal="center" vertical="center"/>
    </xf>
    <xf numFmtId="0" fontId="51" fillId="60" borderId="34" xfId="0" applyFont="1" applyFill="1" applyBorder="1" applyAlignment="1">
      <alignment horizontal="center" vertical="center"/>
    </xf>
    <xf numFmtId="0" fontId="51" fillId="60" borderId="35" xfId="0" applyFont="1" applyFill="1" applyBorder="1" applyAlignment="1">
      <alignment horizontal="center" vertical="center"/>
    </xf>
    <xf numFmtId="0" fontId="51" fillId="60" borderId="0" xfId="0" applyFont="1" applyFill="1" applyAlignment="1">
      <alignment horizontal="center" vertical="center"/>
    </xf>
    <xf numFmtId="0" fontId="51" fillId="60" borderId="36" xfId="0" applyFont="1" applyFill="1" applyBorder="1" applyAlignment="1">
      <alignment horizontal="center" vertical="center"/>
    </xf>
    <xf numFmtId="166" fontId="51" fillId="60" borderId="37" xfId="0" applyNumberFormat="1" applyFont="1" applyFill="1" applyBorder="1" applyAlignment="1">
      <alignment horizontal="center" vertical="center"/>
    </xf>
    <xf numFmtId="166" fontId="51" fillId="60" borderId="38" xfId="0" applyNumberFormat="1" applyFont="1" applyFill="1" applyBorder="1" applyAlignment="1">
      <alignment horizontal="center" vertical="center"/>
    </xf>
    <xf numFmtId="166" fontId="51" fillId="60" borderId="39" xfId="0" applyNumberFormat="1" applyFont="1" applyFill="1" applyBorder="1" applyAlignment="1">
      <alignment horizontal="center" vertical="center"/>
    </xf>
    <xf numFmtId="0" fontId="51" fillId="0" borderId="51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61" fillId="62" borderId="6" xfId="0" applyFont="1" applyFill="1" applyBorder="1" applyAlignment="1">
      <alignment horizontal="center" vertical="center" textRotation="90" wrapText="1"/>
    </xf>
    <xf numFmtId="0" fontId="61" fillId="62" borderId="31" xfId="0" applyFont="1" applyFill="1" applyBorder="1" applyAlignment="1">
      <alignment horizontal="center" vertical="center" textRotation="90" wrapText="1"/>
    </xf>
    <xf numFmtId="0" fontId="61" fillId="62" borderId="30" xfId="0" applyFont="1" applyFill="1" applyBorder="1" applyAlignment="1">
      <alignment horizontal="center" vertical="center" textRotation="90" wrapText="1"/>
    </xf>
    <xf numFmtId="2" fontId="58" fillId="60" borderId="32" xfId="0" applyNumberFormat="1" applyFont="1" applyFill="1" applyBorder="1" applyAlignment="1">
      <alignment horizontal="center" vertical="center" wrapText="1"/>
    </xf>
    <xf numFmtId="2" fontId="58" fillId="60" borderId="33" xfId="0" applyNumberFormat="1" applyFont="1" applyFill="1" applyBorder="1" applyAlignment="1">
      <alignment horizontal="center" vertical="center" wrapText="1"/>
    </xf>
    <xf numFmtId="2" fontId="58" fillId="60" borderId="34" xfId="0" applyNumberFormat="1" applyFont="1" applyFill="1" applyBorder="1" applyAlignment="1">
      <alignment horizontal="center" vertical="center" wrapText="1"/>
    </xf>
    <xf numFmtId="166" fontId="58" fillId="60" borderId="37" xfId="0" applyNumberFormat="1" applyFont="1" applyFill="1" applyBorder="1" applyAlignment="1">
      <alignment horizontal="center" vertical="center" wrapText="1"/>
    </xf>
    <xf numFmtId="166" fontId="58" fillId="60" borderId="38" xfId="0" applyNumberFormat="1" applyFont="1" applyFill="1" applyBorder="1" applyAlignment="1">
      <alignment horizontal="center" vertical="center" wrapText="1"/>
    </xf>
    <xf numFmtId="166" fontId="58" fillId="60" borderId="39" xfId="0" applyNumberFormat="1" applyFont="1" applyFill="1" applyBorder="1" applyAlignment="1">
      <alignment horizontal="center" vertical="center" wrapText="1"/>
    </xf>
    <xf numFmtId="0" fontId="59" fillId="62" borderId="6" xfId="0" applyFont="1" applyFill="1" applyBorder="1" applyAlignment="1">
      <alignment horizontal="center" vertical="center" textRotation="90" wrapText="1"/>
    </xf>
    <xf numFmtId="0" fontId="59" fillId="62" borderId="31" xfId="0" applyFont="1" applyFill="1" applyBorder="1" applyAlignment="1">
      <alignment horizontal="center" vertical="center" textRotation="90" wrapText="1"/>
    </xf>
    <xf numFmtId="0" fontId="59" fillId="62" borderId="30" xfId="0" applyFont="1" applyFill="1" applyBorder="1" applyAlignment="1">
      <alignment horizontal="center" vertical="center" textRotation="90" wrapText="1"/>
    </xf>
    <xf numFmtId="0" fontId="3" fillId="64" borderId="42" xfId="0" applyFont="1" applyFill="1" applyBorder="1" applyAlignment="1">
      <alignment horizontal="center" vertical="center"/>
    </xf>
    <xf numFmtId="0" fontId="3" fillId="64" borderId="4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0" fontId="3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1" xfId="10" builtinId="16" customBuiltin="1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" xfId="1" builtinId="5"/>
    <cellStyle name="Porcentaje 2" xfId="42110"/>
    <cellStyle name="Porcentaje 3" xfId="42111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3EA86"/>
      <color rgb="FFDBF67A"/>
      <color rgb="FFFFFF99"/>
      <color rgb="FFB4CFA1"/>
      <color rgb="FFCCCCFF"/>
      <color rgb="FF70BAF8"/>
      <color rgb="FF0A72C8"/>
      <color rgb="FFE7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showGridLines="0" tabSelected="1" zoomScale="110" zoomScaleNormal="110" zoomScaleSheetLayoutView="100" workbookViewId="0">
      <selection activeCell="B6" sqref="B6"/>
    </sheetView>
  </sheetViews>
  <sheetFormatPr baseColWidth="10" defaultColWidth="11.42578125" defaultRowHeight="12"/>
  <cols>
    <col min="1" max="1" width="11.42578125" style="27"/>
    <col min="2" max="2" width="24.7109375" style="27" bestFit="1" customWidth="1"/>
    <col min="3" max="3" width="18" style="27" bestFit="1" customWidth="1"/>
    <col min="4" max="4" width="19" style="27" bestFit="1" customWidth="1"/>
    <col min="5" max="5" width="16.5703125" style="27" bestFit="1" customWidth="1"/>
    <col min="6" max="6" width="18" style="27" bestFit="1" customWidth="1"/>
    <col min="7" max="7" width="12.42578125" style="27" bestFit="1" customWidth="1"/>
    <col min="8" max="8" width="10.5703125" style="27" bestFit="1" customWidth="1"/>
    <col min="9" max="9" width="12" style="27" bestFit="1" customWidth="1"/>
    <col min="10" max="16384" width="11.42578125" style="27"/>
  </cols>
  <sheetData>
    <row r="3" spans="2:9">
      <c r="B3" s="187" t="s">
        <v>126</v>
      </c>
      <c r="C3" s="188"/>
      <c r="D3" s="188"/>
      <c r="E3" s="188"/>
      <c r="F3" s="188"/>
      <c r="G3" s="188"/>
      <c r="H3" s="188"/>
      <c r="I3" s="189"/>
    </row>
    <row r="4" spans="2:9" ht="18" customHeight="1">
      <c r="B4" s="190"/>
      <c r="C4" s="191"/>
      <c r="D4" s="191"/>
      <c r="E4" s="191"/>
      <c r="F4" s="191"/>
      <c r="G4" s="191"/>
      <c r="H4" s="191"/>
      <c r="I4" s="192"/>
    </row>
    <row r="5" spans="2:9" ht="29.25" customHeight="1">
      <c r="B5" s="193">
        <v>45482</v>
      </c>
      <c r="C5" s="194"/>
      <c r="D5" s="194"/>
      <c r="E5" s="194"/>
      <c r="F5" s="194"/>
      <c r="G5" s="194"/>
      <c r="H5" s="194"/>
      <c r="I5" s="195"/>
    </row>
    <row r="6" spans="2:9">
      <c r="B6" s="33"/>
      <c r="C6" s="33"/>
      <c r="D6" s="33"/>
      <c r="E6" s="33"/>
      <c r="F6" s="33"/>
      <c r="G6" s="33"/>
      <c r="H6" s="33"/>
      <c r="I6" s="33"/>
    </row>
    <row r="7" spans="2:9" ht="12.75" thickBot="1">
      <c r="B7" s="200"/>
      <c r="C7" s="200"/>
      <c r="D7" s="200"/>
      <c r="E7" s="200"/>
      <c r="F7" s="200"/>
      <c r="G7" s="200"/>
      <c r="H7" s="200"/>
      <c r="I7" s="200"/>
    </row>
    <row r="8" spans="2:9">
      <c r="B8" s="88" t="s">
        <v>101</v>
      </c>
      <c r="C8" s="89" t="s">
        <v>102</v>
      </c>
      <c r="D8" s="90" t="s">
        <v>92</v>
      </c>
      <c r="E8" s="91" t="s">
        <v>103</v>
      </c>
      <c r="F8" s="89" t="s">
        <v>94</v>
      </c>
      <c r="G8" s="89" t="s">
        <v>95</v>
      </c>
      <c r="H8" s="89" t="s">
        <v>96</v>
      </c>
      <c r="I8" s="92" t="s">
        <v>97</v>
      </c>
    </row>
    <row r="9" spans="2:9">
      <c r="B9" s="196" t="s">
        <v>104</v>
      </c>
      <c r="C9" s="34" t="s">
        <v>106</v>
      </c>
      <c r="D9" s="127">
        <f>'ARTESANAL-INDUSTRIAL'!E9</f>
        <v>9644.997999999996</v>
      </c>
      <c r="E9" s="29">
        <f>'ARTESANAL-INDUSTRIAL'!F9</f>
        <v>4.4600434456754101E-13</v>
      </c>
      <c r="F9" s="29">
        <f>D9+E9</f>
        <v>9644.997999999996</v>
      </c>
      <c r="G9" s="29">
        <f>'CUOTA INDUSTRIAL'!N38</f>
        <v>3219.4929999999999</v>
      </c>
      <c r="H9" s="29">
        <f>F9-G9</f>
        <v>6425.5049999999956</v>
      </c>
      <c r="I9" s="77">
        <f>G9/F9</f>
        <v>0.33379923977174503</v>
      </c>
    </row>
    <row r="10" spans="2:9" ht="12.75" thickBot="1">
      <c r="B10" s="197"/>
      <c r="C10" s="74" t="s">
        <v>107</v>
      </c>
      <c r="D10" s="128">
        <f>'ARTESANAL-INDUSTRIAL'!E10</f>
        <v>6429.9710000000005</v>
      </c>
      <c r="E10" s="61">
        <f>'ARTESANAL-INDUSTRIAL'!F10</f>
        <v>0</v>
      </c>
      <c r="F10" s="61">
        <f>D10+E10</f>
        <v>6429.9710000000005</v>
      </c>
      <c r="G10" s="61">
        <f>'CUOTA INDUSTRIAL'!N47</f>
        <v>4501.4949999999999</v>
      </c>
      <c r="H10" s="61">
        <f>F10-G10</f>
        <v>1928.4760000000006</v>
      </c>
      <c r="I10" s="78">
        <f>G10/F10</f>
        <v>0.70008014033033739</v>
      </c>
    </row>
    <row r="11" spans="2:9" ht="12.75" thickTop="1">
      <c r="B11" s="198" t="s">
        <v>109</v>
      </c>
      <c r="C11" s="75" t="s">
        <v>108</v>
      </c>
      <c r="D11" s="129">
        <f>'ARTESANAL-INDUSTRIAL'!E11</f>
        <v>25</v>
      </c>
      <c r="E11" s="64">
        <f>'ARTESANAL-INDUSTRIAL'!F11</f>
        <v>0</v>
      </c>
      <c r="F11" s="64">
        <f>'ARTESANAL-INDUSTRIAL'!G11</f>
        <v>25</v>
      </c>
      <c r="G11" s="64">
        <f>'ARTESANAL-INDUSTRIAL'!H11</f>
        <v>1.2660000000000001E-2</v>
      </c>
      <c r="H11" s="64">
        <f>'ARTESANAL-INDUSTRIAL'!I11</f>
        <v>24.98734</v>
      </c>
      <c r="I11" s="79">
        <f>'ARTESANAL-INDUSTRIAL'!J11</f>
        <v>5.0640000000000006E-4</v>
      </c>
    </row>
    <row r="12" spans="2:9" ht="12.75" thickBot="1">
      <c r="B12" s="199"/>
      <c r="C12" s="74" t="s">
        <v>68</v>
      </c>
      <c r="D12" s="128">
        <v>225</v>
      </c>
      <c r="E12" s="61">
        <f>'ARTESANAL-INDUSTRIAL'!F12</f>
        <v>0</v>
      </c>
      <c r="F12" s="61">
        <f>'ARTESANAL-INDUSTRIAL'!G12</f>
        <v>225</v>
      </c>
      <c r="G12" s="61"/>
      <c r="H12" s="61">
        <f>'ARTESANAL-INDUSTRIAL'!I12</f>
        <v>224.9</v>
      </c>
      <c r="I12" s="78">
        <f>'ARTESANAL-INDUSTRIAL'!J12</f>
        <v>4.4444444444444447E-4</v>
      </c>
    </row>
    <row r="13" spans="2:9" ht="12.75" thickTop="1">
      <c r="B13" s="201" t="s">
        <v>100</v>
      </c>
      <c r="C13" s="202"/>
      <c r="D13" s="130">
        <v>85</v>
      </c>
      <c r="E13" s="58">
        <v>0</v>
      </c>
      <c r="F13" s="58">
        <f>D13+E13</f>
        <v>85</v>
      </c>
      <c r="G13" s="58">
        <v>0</v>
      </c>
      <c r="H13" s="58">
        <f>F13-G13</f>
        <v>85</v>
      </c>
      <c r="I13" s="80">
        <f>G13/F13</f>
        <v>0</v>
      </c>
    </row>
    <row r="14" spans="2:9" ht="12.75" thickBot="1">
      <c r="B14" s="185" t="s">
        <v>89</v>
      </c>
      <c r="C14" s="186"/>
      <c r="D14" s="131">
        <f>SUM(D9:D13)</f>
        <v>16409.968999999997</v>
      </c>
      <c r="E14" s="76">
        <f>SUM(E9:E12)</f>
        <v>4.4600434456754101E-13</v>
      </c>
      <c r="F14" s="76">
        <f>D14-E14</f>
        <v>16409.968999999997</v>
      </c>
      <c r="G14" s="76">
        <f>SUM(G9:G12)</f>
        <v>7721.0006599999997</v>
      </c>
      <c r="H14" s="76">
        <f>F14-G14</f>
        <v>8688.9683399999976</v>
      </c>
      <c r="I14" s="81">
        <f>G14/F14</f>
        <v>0.47050671820281931</v>
      </c>
    </row>
    <row r="15" spans="2:9" hidden="1">
      <c r="I15" s="82">
        <v>1</v>
      </c>
    </row>
    <row r="16" spans="2:9" ht="12.75" thickBot="1">
      <c r="D16" s="30"/>
    </row>
    <row r="17" spans="2:9" ht="12.75" thickBot="1">
      <c r="B17" s="32" t="s">
        <v>134</v>
      </c>
      <c r="G17" s="30"/>
    </row>
    <row r="20" spans="2:9" hidden="1">
      <c r="E20" s="27">
        <v>1.01E-5</v>
      </c>
    </row>
    <row r="21" spans="2:9" hidden="1">
      <c r="C21" s="47"/>
    </row>
    <row r="22" spans="2:9" hidden="1">
      <c r="D22" s="31"/>
    </row>
    <row r="23" spans="2:9" hidden="1"/>
    <row r="24" spans="2:9" hidden="1">
      <c r="C24" s="47"/>
      <c r="D24" s="47"/>
      <c r="E24" s="47">
        <f>D10*E20</f>
        <v>6.4942707100000011E-2</v>
      </c>
    </row>
    <row r="30" spans="2:9" hidden="1">
      <c r="C30" s="48"/>
      <c r="D30" s="47"/>
    </row>
    <row r="31" spans="2:9" hidden="1">
      <c r="I31" s="82">
        <v>1</v>
      </c>
    </row>
  </sheetData>
  <mergeCells count="7">
    <mergeCell ref="B14:C14"/>
    <mergeCell ref="B3:I4"/>
    <mergeCell ref="B5:I5"/>
    <mergeCell ref="B9:B10"/>
    <mergeCell ref="B11:B12"/>
    <mergeCell ref="B7:I7"/>
    <mergeCell ref="B13:C13"/>
  </mergeCells>
  <conditionalFormatting sqref="I9:I1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{96527E00-0FE2-4D7B-8146-7CF7B010E8EE}</x14:id>
        </ext>
      </extLst>
    </cfRule>
  </conditionalFormatting>
  <conditionalFormatting sqref="I9:I1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{789BDD60-57EF-48A6-BE8E-070AB8B548FF}</x14:id>
        </ext>
      </extLst>
    </cfRule>
  </conditionalFormatting>
  <conditionalFormatting sqref="I9:I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{413E2C3F-8DE6-4F56-837C-340889CAC446}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527E00-0FE2-4D7B-8146-7CF7B010E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I9:I15</xm:sqref>
        </x14:conditionalFormatting>
        <x14:conditionalFormatting xmlns:xm="http://schemas.microsoft.com/office/excel/2006/main">
          <x14:cfRule type="dataBar" id="{789BDD60-57EF-48A6-BE8E-070AB8B548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I9:I14</xm:sqref>
        </x14:conditionalFormatting>
        <x14:conditionalFormatting xmlns:xm="http://schemas.microsoft.com/office/excel/2006/main">
          <x14:cfRule type="dataBar" id="{413E2C3F-8DE6-4F56-837C-340889CAC4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I9:I31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"/>
  <sheetViews>
    <sheetView showGridLines="0" zoomScale="115" zoomScaleNormal="115" workbookViewId="0">
      <selection activeCell="H31" sqref="H31"/>
    </sheetView>
  </sheetViews>
  <sheetFormatPr baseColWidth="10" defaultColWidth="11.42578125" defaultRowHeight="12"/>
  <cols>
    <col min="1" max="2" width="11.42578125" style="27"/>
    <col min="3" max="3" width="18.85546875" style="27" bestFit="1" customWidth="1"/>
    <col min="4" max="4" width="11.42578125" style="27"/>
    <col min="5" max="5" width="19" style="27" bestFit="1" customWidth="1"/>
    <col min="6" max="6" width="16.5703125" style="27" bestFit="1" customWidth="1"/>
    <col min="7" max="7" width="18" style="27" bestFit="1" customWidth="1"/>
    <col min="8" max="8" width="12.42578125" style="27" bestFit="1" customWidth="1"/>
    <col min="9" max="9" width="10.5703125" style="27" bestFit="1" customWidth="1"/>
    <col min="10" max="10" width="12" style="27" bestFit="1" customWidth="1"/>
    <col min="11" max="16384" width="11.42578125" style="27"/>
  </cols>
  <sheetData>
    <row r="3" spans="2:11" ht="15" customHeight="1">
      <c r="B3" s="203" t="s">
        <v>127</v>
      </c>
      <c r="C3" s="204"/>
      <c r="D3" s="204"/>
      <c r="E3" s="204"/>
      <c r="F3" s="204"/>
      <c r="G3" s="204"/>
      <c r="H3" s="204"/>
      <c r="I3" s="204"/>
      <c r="J3" s="205"/>
    </row>
    <row r="4" spans="2:11" ht="15" customHeight="1">
      <c r="B4" s="206"/>
      <c r="C4" s="207"/>
      <c r="D4" s="207"/>
      <c r="E4" s="207"/>
      <c r="F4" s="207"/>
      <c r="G4" s="207"/>
      <c r="H4" s="207"/>
      <c r="I4" s="207"/>
      <c r="J4" s="208"/>
    </row>
    <row r="5" spans="2:11">
      <c r="B5" s="209">
        <f>RESUMEN!B5:I5</f>
        <v>45482</v>
      </c>
      <c r="C5" s="210"/>
      <c r="D5" s="210"/>
      <c r="E5" s="210"/>
      <c r="F5" s="210"/>
      <c r="G5" s="210"/>
      <c r="H5" s="210"/>
      <c r="I5" s="210"/>
      <c r="J5" s="211"/>
      <c r="K5" s="35"/>
    </row>
    <row r="7" spans="2:11" ht="12.75" thickBot="1"/>
    <row r="8" spans="2:11">
      <c r="B8" s="67" t="s">
        <v>101</v>
      </c>
      <c r="C8" s="68" t="s">
        <v>102</v>
      </c>
      <c r="D8" s="69" t="s">
        <v>34</v>
      </c>
      <c r="E8" s="70" t="s">
        <v>92</v>
      </c>
      <c r="F8" s="68" t="s">
        <v>103</v>
      </c>
      <c r="G8" s="68" t="s">
        <v>94</v>
      </c>
      <c r="H8" s="68" t="s">
        <v>95</v>
      </c>
      <c r="I8" s="68" t="s">
        <v>96</v>
      </c>
      <c r="J8" s="71" t="s">
        <v>97</v>
      </c>
    </row>
    <row r="9" spans="2:11">
      <c r="B9" s="216" t="s">
        <v>104</v>
      </c>
      <c r="C9" s="57" t="s">
        <v>106</v>
      </c>
      <c r="D9" s="28" t="s">
        <v>0</v>
      </c>
      <c r="E9" s="29">
        <f>'CUOTA INDUSTRIAL'!E38</f>
        <v>9644.997999999996</v>
      </c>
      <c r="F9" s="29">
        <f>'CUOTA INDUSTRIAL'!F38</f>
        <v>4.4600434456754101E-13</v>
      </c>
      <c r="G9" s="29">
        <f>'CUOTA INDUSTRIAL'!G38</f>
        <v>9644.997999999996</v>
      </c>
      <c r="H9" s="29">
        <f>'CUOTA INDUSTRIAL'!N38</f>
        <v>3219.4929999999999</v>
      </c>
      <c r="I9" s="29">
        <f>'CUOTA INDUSTRIAL'!I38</f>
        <v>6425.5049999999956</v>
      </c>
      <c r="J9" s="83">
        <f>'CUOTA INDUSTRIAL'!J38</f>
        <v>0.33379923977174503</v>
      </c>
    </row>
    <row r="10" spans="2:11" ht="12.75" thickBot="1">
      <c r="B10" s="215"/>
      <c r="C10" s="59" t="s">
        <v>107</v>
      </c>
      <c r="D10" s="60" t="s">
        <v>0</v>
      </c>
      <c r="E10" s="61">
        <f>'CUOTA INDUSTRIAL'!E47</f>
        <v>6429.9710000000005</v>
      </c>
      <c r="F10" s="61">
        <f>'CUOTA INDUSTRIAL'!F47</f>
        <v>0</v>
      </c>
      <c r="G10" s="61">
        <f>'CUOTA INDUSTRIAL'!G47</f>
        <v>6429.9710000000005</v>
      </c>
      <c r="H10" s="61">
        <f>'CUOTA INDUSTRIAL'!N47</f>
        <v>4501.4949999999999</v>
      </c>
      <c r="I10" s="61">
        <f>'CUOTA INDUSTRIAL'!I47</f>
        <v>1928.4760000000006</v>
      </c>
      <c r="J10" s="84">
        <f>'CUOTA INDUSTRIAL'!J47</f>
        <v>0.70008014033033739</v>
      </c>
    </row>
    <row r="11" spans="2:11" ht="12.75" thickTop="1">
      <c r="B11" s="214" t="s">
        <v>105</v>
      </c>
      <c r="C11" s="62" t="s">
        <v>108</v>
      </c>
      <c r="D11" s="63" t="s">
        <v>26</v>
      </c>
      <c r="E11" s="64">
        <v>25</v>
      </c>
      <c r="F11" s="64">
        <v>0</v>
      </c>
      <c r="G11" s="64">
        <f>E11+F11</f>
        <v>25</v>
      </c>
      <c r="H11" s="64">
        <f>0.00666+0.006</f>
        <v>1.2660000000000001E-2</v>
      </c>
      <c r="I11" s="64">
        <f>G11-H11</f>
        <v>24.98734</v>
      </c>
      <c r="J11" s="85">
        <f>H11/G11</f>
        <v>5.0640000000000006E-4</v>
      </c>
    </row>
    <row r="12" spans="2:11" ht="12.75" thickBot="1">
      <c r="B12" s="215"/>
      <c r="C12" s="65" t="s">
        <v>68</v>
      </c>
      <c r="D12" s="60" t="s">
        <v>26</v>
      </c>
      <c r="E12" s="61">
        <v>225</v>
      </c>
      <c r="F12" s="61">
        <v>0</v>
      </c>
      <c r="G12" s="61">
        <f>E12+F12</f>
        <v>225</v>
      </c>
      <c r="H12" s="66">
        <v>0.1</v>
      </c>
      <c r="I12" s="61">
        <f>G12-H12</f>
        <v>224.9</v>
      </c>
      <c r="J12" s="84">
        <f>H12/G12</f>
        <v>4.4444444444444447E-4</v>
      </c>
    </row>
    <row r="13" spans="2:11" ht="13.5" thickTop="1" thickBot="1">
      <c r="B13" s="212" t="s">
        <v>89</v>
      </c>
      <c r="C13" s="213"/>
      <c r="D13" s="213"/>
      <c r="E13" s="72">
        <f>SUM(E9:E12)</f>
        <v>16324.968999999997</v>
      </c>
      <c r="F13" s="72">
        <f>SUM(F9:F12)</f>
        <v>4.4600434456754101E-13</v>
      </c>
      <c r="G13" s="72">
        <f>E13+F13</f>
        <v>16324.968999999997</v>
      </c>
      <c r="H13" s="72">
        <f>SUM(H9:H12)</f>
        <v>7721.1006600000001</v>
      </c>
      <c r="I13" s="73">
        <f>G13-H13</f>
        <v>8603.8683399999973</v>
      </c>
      <c r="J13" s="86">
        <f>H13/G13</f>
        <v>0.47296265371162427</v>
      </c>
    </row>
    <row r="14" spans="2:11" hidden="1">
      <c r="J14" s="87">
        <v>1</v>
      </c>
    </row>
  </sheetData>
  <mergeCells count="5">
    <mergeCell ref="B3:J4"/>
    <mergeCell ref="B5:J5"/>
    <mergeCell ref="B13:D13"/>
    <mergeCell ref="B11:B12"/>
    <mergeCell ref="B9:B10"/>
  </mergeCells>
  <conditionalFormatting sqref="I11:I12">
    <cfRule type="cellIs" dxfId="4" priority="2" operator="lessThan">
      <formula>0</formula>
    </cfRule>
  </conditionalFormatting>
  <conditionalFormatting sqref="J9:J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{2001EEE2-C7CB-4C2E-AEA7-F9270EEC665C}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01EEE2-C7CB-4C2E-AEA7-F9270EEC66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J9:J14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F49"/>
  <sheetViews>
    <sheetView showGridLines="0" topLeftCell="A31" zoomScale="80" zoomScaleNormal="80" workbookViewId="0">
      <selection activeCell="C42" sqref="C42:P42"/>
    </sheetView>
  </sheetViews>
  <sheetFormatPr baseColWidth="10" defaultColWidth="11.42578125" defaultRowHeight="14.25"/>
  <cols>
    <col min="1" max="1" width="5.140625" style="162" customWidth="1"/>
    <col min="2" max="2" width="25.140625" style="162" customWidth="1"/>
    <col min="3" max="3" width="59.7109375" style="162" bestFit="1" customWidth="1"/>
    <col min="4" max="4" width="10.85546875" style="162" customWidth="1"/>
    <col min="5" max="5" width="20.140625" style="162" customWidth="1"/>
    <col min="6" max="6" width="21" style="162" bestFit="1" customWidth="1"/>
    <col min="7" max="7" width="22.5703125" style="162" customWidth="1"/>
    <col min="8" max="8" width="17.7109375" style="162" customWidth="1"/>
    <col min="9" max="9" width="15.140625" style="162" customWidth="1"/>
    <col min="10" max="10" width="16" style="162" bestFit="1" customWidth="1"/>
    <col min="11" max="11" width="23" style="162" customWidth="1"/>
    <col min="12" max="12" width="19.42578125" style="162" customWidth="1"/>
    <col min="13" max="13" width="21.5703125" style="162" customWidth="1"/>
    <col min="14" max="14" width="15.7109375" style="162" customWidth="1"/>
    <col min="15" max="15" width="13.85546875" style="162" bestFit="1" customWidth="1"/>
    <col min="16" max="16" width="16" style="162" bestFit="1" customWidth="1"/>
    <col min="17" max="17" width="11.5703125" style="162"/>
    <col min="18" max="16384" width="11.42578125" style="162"/>
  </cols>
  <sheetData>
    <row r="3" spans="1:110" s="135" customFormat="1" ht="24" customHeight="1">
      <c r="A3" s="134"/>
      <c r="B3" s="220" t="s">
        <v>128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2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</row>
    <row r="4" spans="1:110" s="135" customFormat="1" ht="24.75" customHeight="1">
      <c r="A4" s="134"/>
      <c r="B4" s="223">
        <f>RESUMEN!B5</f>
        <v>45482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5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</row>
    <row r="5" spans="1:110" s="135" customFormat="1">
      <c r="A5" s="134"/>
      <c r="B5" s="134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</row>
    <row r="6" spans="1:110" s="135" customFormat="1">
      <c r="A6" s="134"/>
      <c r="B6" s="13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</row>
    <row r="7" spans="1:110" s="134" customFormat="1" ht="30" customHeight="1">
      <c r="B7" s="133" t="s">
        <v>90</v>
      </c>
      <c r="C7" s="133" t="s">
        <v>91</v>
      </c>
      <c r="D7" s="133" t="s">
        <v>34</v>
      </c>
      <c r="E7" s="133" t="s">
        <v>92</v>
      </c>
      <c r="F7" s="133" t="s">
        <v>93</v>
      </c>
      <c r="G7" s="133" t="s">
        <v>94</v>
      </c>
      <c r="H7" s="133" t="s">
        <v>95</v>
      </c>
      <c r="I7" s="133" t="s">
        <v>96</v>
      </c>
      <c r="J7" s="133" t="s">
        <v>97</v>
      </c>
      <c r="K7" s="133" t="s">
        <v>92</v>
      </c>
      <c r="L7" s="133" t="s">
        <v>93</v>
      </c>
      <c r="M7" s="133" t="s">
        <v>94</v>
      </c>
      <c r="N7" s="133" t="s">
        <v>95</v>
      </c>
      <c r="O7" s="133" t="s">
        <v>96</v>
      </c>
      <c r="P7" s="133" t="s">
        <v>97</v>
      </c>
    </row>
    <row r="8" spans="1:110" s="134" customFormat="1" ht="30" customHeight="1">
      <c r="B8" s="226" t="s">
        <v>98</v>
      </c>
      <c r="C8" s="137" t="s">
        <v>75</v>
      </c>
      <c r="D8" s="138" t="s">
        <v>26</v>
      </c>
      <c r="E8" s="139">
        <v>0.96499999999999997</v>
      </c>
      <c r="F8" s="139"/>
      <c r="G8" s="139">
        <f t="shared" ref="G8:G38" si="0">E8+F8</f>
        <v>0.96499999999999997</v>
      </c>
      <c r="H8" s="140"/>
      <c r="I8" s="139">
        <f>G8-H8</f>
        <v>0.96499999999999997</v>
      </c>
      <c r="J8" s="141">
        <f t="shared" ref="J8:J47" si="1">H8/G8</f>
        <v>0</v>
      </c>
      <c r="K8" s="139">
        <f>E8</f>
        <v>0.96499999999999997</v>
      </c>
      <c r="L8" s="139">
        <f>F8</f>
        <v>0</v>
      </c>
      <c r="M8" s="139">
        <f>K8+L8</f>
        <v>0.96499999999999997</v>
      </c>
      <c r="N8" s="139">
        <f>H8</f>
        <v>0</v>
      </c>
      <c r="O8" s="139">
        <f>M8-N8</f>
        <v>0.96499999999999997</v>
      </c>
      <c r="P8" s="141">
        <f>N8/M8</f>
        <v>0</v>
      </c>
    </row>
    <row r="9" spans="1:110" s="134" customFormat="1" ht="30" customHeight="1">
      <c r="B9" s="227"/>
      <c r="C9" s="144" t="s">
        <v>33</v>
      </c>
      <c r="D9" s="145" t="s">
        <v>26</v>
      </c>
      <c r="E9" s="140">
        <v>1179.1610000000001</v>
      </c>
      <c r="F9" s="140">
        <f>101.6737+685.4806+600.3191+79.08609+195.885+65.295+84.877+565.0879+94.33001+591.737-342.255-10.605-18.319-46.904</f>
        <v>2645.6884</v>
      </c>
      <c r="G9" s="140">
        <f t="shared" si="0"/>
        <v>3824.8494000000001</v>
      </c>
      <c r="H9" s="177">
        <v>2222.2440000000001</v>
      </c>
      <c r="I9" s="140">
        <f t="shared" ref="I9:I16" si="2">G9-H9</f>
        <v>1602.6053999999999</v>
      </c>
      <c r="J9" s="141">
        <f t="shared" si="1"/>
        <v>0.58100169904728804</v>
      </c>
      <c r="K9" s="140">
        <f t="shared" ref="K9:K38" si="3">E9</f>
        <v>1179.1610000000001</v>
      </c>
      <c r="L9" s="140">
        <f t="shared" ref="L9:L38" si="4">F9</f>
        <v>2645.6884</v>
      </c>
      <c r="M9" s="140">
        <f>K9+L9</f>
        <v>3824.8494000000001</v>
      </c>
      <c r="N9" s="140">
        <f t="shared" ref="N9:N38" si="5">H9</f>
        <v>2222.2440000000001</v>
      </c>
      <c r="O9" s="140">
        <f>M9-N9</f>
        <v>1602.6053999999999</v>
      </c>
      <c r="P9" s="141">
        <f>N9/M9</f>
        <v>0.58100169904728804</v>
      </c>
    </row>
    <row r="10" spans="1:110" s="134" customFormat="1" ht="30" customHeight="1">
      <c r="B10" s="227"/>
      <c r="C10" s="137" t="s">
        <v>76</v>
      </c>
      <c r="D10" s="138" t="s">
        <v>26</v>
      </c>
      <c r="E10" s="139">
        <v>0.28899999999999998</v>
      </c>
      <c r="F10" s="139"/>
      <c r="G10" s="139">
        <f t="shared" si="0"/>
        <v>0.28899999999999998</v>
      </c>
      <c r="H10" s="140"/>
      <c r="I10" s="139">
        <f t="shared" si="2"/>
        <v>0.28899999999999998</v>
      </c>
      <c r="J10" s="141">
        <f t="shared" si="1"/>
        <v>0</v>
      </c>
      <c r="K10" s="139">
        <f t="shared" si="3"/>
        <v>0.28899999999999998</v>
      </c>
      <c r="L10" s="139">
        <f t="shared" si="4"/>
        <v>0</v>
      </c>
      <c r="M10" s="139">
        <f>K10+L10</f>
        <v>0.28899999999999998</v>
      </c>
      <c r="N10" s="139">
        <f t="shared" si="5"/>
        <v>0</v>
      </c>
      <c r="O10" s="139">
        <f>M10-N10</f>
        <v>0.28899999999999998</v>
      </c>
      <c r="P10" s="141">
        <f>N10/M10</f>
        <v>0</v>
      </c>
    </row>
    <row r="11" spans="1:110" s="134" customFormat="1" ht="30" customHeight="1">
      <c r="B11" s="227"/>
      <c r="C11" s="132" t="s">
        <v>111</v>
      </c>
      <c r="D11" s="138" t="s">
        <v>26</v>
      </c>
      <c r="E11" s="139">
        <v>0.28899999999999998</v>
      </c>
      <c r="F11" s="139"/>
      <c r="G11" s="139">
        <f t="shared" si="0"/>
        <v>0.28899999999999998</v>
      </c>
      <c r="H11" s="140"/>
      <c r="I11" s="139">
        <f t="shared" ref="I11:I14" si="6">G11-H11</f>
        <v>0.28899999999999998</v>
      </c>
      <c r="J11" s="141">
        <f t="shared" ref="J11:J14" si="7">H11/G11</f>
        <v>0</v>
      </c>
      <c r="K11" s="139">
        <f t="shared" si="3"/>
        <v>0.28899999999999998</v>
      </c>
      <c r="L11" s="139">
        <f t="shared" si="4"/>
        <v>0</v>
      </c>
      <c r="M11" s="139">
        <f t="shared" ref="M11" si="8">K11+L11</f>
        <v>0.28899999999999998</v>
      </c>
      <c r="N11" s="139">
        <f t="shared" si="5"/>
        <v>0</v>
      </c>
      <c r="O11" s="139">
        <f t="shared" ref="O11" si="9">M11-N11</f>
        <v>0.28899999999999998</v>
      </c>
      <c r="P11" s="141">
        <f t="shared" ref="P11" si="10">N11/M11</f>
        <v>0</v>
      </c>
    </row>
    <row r="12" spans="1:110" s="134" customFormat="1" ht="30" customHeight="1">
      <c r="B12" s="227"/>
      <c r="C12" s="132" t="s">
        <v>112</v>
      </c>
      <c r="D12" s="138" t="s">
        <v>26</v>
      </c>
      <c r="E12" s="139">
        <v>0.28899999999999998</v>
      </c>
      <c r="F12" s="139"/>
      <c r="G12" s="139">
        <f t="shared" si="0"/>
        <v>0.28899999999999998</v>
      </c>
      <c r="H12" s="140"/>
      <c r="I12" s="139">
        <f t="shared" si="6"/>
        <v>0.28899999999999998</v>
      </c>
      <c r="J12" s="141">
        <f t="shared" si="7"/>
        <v>0</v>
      </c>
      <c r="K12" s="139">
        <f t="shared" si="3"/>
        <v>0.28899999999999998</v>
      </c>
      <c r="L12" s="139">
        <f t="shared" si="4"/>
        <v>0</v>
      </c>
      <c r="M12" s="139">
        <f t="shared" ref="M12" si="11">K12+L12</f>
        <v>0.28899999999999998</v>
      </c>
      <c r="N12" s="139">
        <f t="shared" si="5"/>
        <v>0</v>
      </c>
      <c r="O12" s="139">
        <f t="shared" ref="O12" si="12">M12-N12</f>
        <v>0.28899999999999998</v>
      </c>
      <c r="P12" s="141">
        <f t="shared" ref="P12" si="13">N12/M12</f>
        <v>0</v>
      </c>
    </row>
    <row r="13" spans="1:110" s="134" customFormat="1" ht="30" customHeight="1">
      <c r="B13" s="227"/>
      <c r="C13" s="132" t="s">
        <v>113</v>
      </c>
      <c r="D13" s="138" t="s">
        <v>26</v>
      </c>
      <c r="E13" s="139">
        <v>0.28899999999999998</v>
      </c>
      <c r="F13" s="139"/>
      <c r="G13" s="139">
        <f t="shared" si="0"/>
        <v>0.28899999999999998</v>
      </c>
      <c r="H13" s="140"/>
      <c r="I13" s="139">
        <f t="shared" si="6"/>
        <v>0.28899999999999998</v>
      </c>
      <c r="J13" s="141">
        <f t="shared" si="7"/>
        <v>0</v>
      </c>
      <c r="K13" s="139">
        <f t="shared" si="3"/>
        <v>0.28899999999999998</v>
      </c>
      <c r="L13" s="139">
        <f t="shared" si="4"/>
        <v>0</v>
      </c>
      <c r="M13" s="139">
        <f t="shared" ref="M13" si="14">K13+L13</f>
        <v>0.28899999999999998</v>
      </c>
      <c r="N13" s="139">
        <f t="shared" si="5"/>
        <v>0</v>
      </c>
      <c r="O13" s="139">
        <f t="shared" ref="O13" si="15">M13-N13</f>
        <v>0.28899999999999998</v>
      </c>
      <c r="P13" s="141">
        <f t="shared" ref="P13:P22" si="16">N13/M13</f>
        <v>0</v>
      </c>
    </row>
    <row r="14" spans="1:110" s="134" customFormat="1" ht="30" customHeight="1">
      <c r="B14" s="227"/>
      <c r="C14" s="132" t="s">
        <v>133</v>
      </c>
      <c r="D14" s="138" t="s">
        <v>26</v>
      </c>
      <c r="E14" s="139">
        <v>0.222</v>
      </c>
      <c r="F14" s="139">
        <v>0.193</v>
      </c>
      <c r="G14" s="139">
        <f t="shared" si="0"/>
        <v>0.41500000000000004</v>
      </c>
      <c r="H14" s="140"/>
      <c r="I14" s="139">
        <f t="shared" si="6"/>
        <v>0.41500000000000004</v>
      </c>
      <c r="J14" s="141">
        <f t="shared" si="7"/>
        <v>0</v>
      </c>
      <c r="K14" s="139">
        <f t="shared" si="3"/>
        <v>0.222</v>
      </c>
      <c r="L14" s="139">
        <f t="shared" si="4"/>
        <v>0.193</v>
      </c>
      <c r="M14" s="139">
        <f t="shared" ref="M14" si="17">K14+L14</f>
        <v>0.41500000000000004</v>
      </c>
      <c r="N14" s="139">
        <f t="shared" si="5"/>
        <v>0</v>
      </c>
      <c r="O14" s="139">
        <f t="shared" ref="O14" si="18">M14-N14</f>
        <v>0.41500000000000004</v>
      </c>
      <c r="P14" s="141">
        <f t="shared" si="16"/>
        <v>0</v>
      </c>
    </row>
    <row r="15" spans="1:110" s="134" customFormat="1" ht="30" customHeight="1">
      <c r="B15" s="227"/>
      <c r="C15" s="132" t="s">
        <v>77</v>
      </c>
      <c r="D15" s="138" t="s">
        <v>26</v>
      </c>
      <c r="E15" s="139">
        <v>2.8940000000000001</v>
      </c>
      <c r="F15" s="139"/>
      <c r="G15" s="139">
        <f t="shared" si="0"/>
        <v>2.8940000000000001</v>
      </c>
      <c r="H15" s="140"/>
      <c r="I15" s="139">
        <f t="shared" si="2"/>
        <v>2.8940000000000001</v>
      </c>
      <c r="J15" s="141">
        <f t="shared" si="1"/>
        <v>0</v>
      </c>
      <c r="K15" s="139">
        <f t="shared" si="3"/>
        <v>2.8940000000000001</v>
      </c>
      <c r="L15" s="139">
        <f t="shared" si="4"/>
        <v>0</v>
      </c>
      <c r="M15" s="142">
        <f t="shared" ref="M15:M38" si="19">K15+L15</f>
        <v>2.8940000000000001</v>
      </c>
      <c r="N15" s="139">
        <f t="shared" si="5"/>
        <v>0</v>
      </c>
      <c r="O15" s="142">
        <f t="shared" ref="O15:O38" si="20">M15-N15</f>
        <v>2.8940000000000001</v>
      </c>
      <c r="P15" s="141">
        <f t="shared" si="16"/>
        <v>0</v>
      </c>
    </row>
    <row r="16" spans="1:110" s="134" customFormat="1" ht="30" customHeight="1">
      <c r="B16" s="227"/>
      <c r="C16" s="137" t="s">
        <v>78</v>
      </c>
      <c r="D16" s="138" t="s">
        <v>26</v>
      </c>
      <c r="E16" s="139">
        <v>52.664999999999999</v>
      </c>
      <c r="F16" s="139"/>
      <c r="G16" s="139">
        <f t="shared" si="0"/>
        <v>52.664999999999999</v>
      </c>
      <c r="H16" s="140"/>
      <c r="I16" s="139">
        <f t="shared" si="2"/>
        <v>52.664999999999999</v>
      </c>
      <c r="J16" s="141">
        <f t="shared" si="1"/>
        <v>0</v>
      </c>
      <c r="K16" s="139">
        <f t="shared" si="3"/>
        <v>52.664999999999999</v>
      </c>
      <c r="L16" s="139">
        <f t="shared" si="4"/>
        <v>0</v>
      </c>
      <c r="M16" s="139">
        <f t="shared" si="19"/>
        <v>52.664999999999999</v>
      </c>
      <c r="N16" s="139">
        <f t="shared" si="5"/>
        <v>0</v>
      </c>
      <c r="O16" s="139">
        <f t="shared" si="20"/>
        <v>52.664999999999999</v>
      </c>
      <c r="P16" s="141">
        <f t="shared" si="16"/>
        <v>0</v>
      </c>
      <c r="Q16" s="143"/>
    </row>
    <row r="17" spans="2:17" s="134" customFormat="1" ht="30" customHeight="1">
      <c r="B17" s="227"/>
      <c r="C17" s="144" t="s">
        <v>79</v>
      </c>
      <c r="D17" s="145" t="s">
        <v>26</v>
      </c>
      <c r="E17" s="140">
        <v>2039.998</v>
      </c>
      <c r="F17" s="139">
        <f>-101.6737-685.4806-600.3191-79.08609</f>
        <v>-1466.5594899999999</v>
      </c>
      <c r="G17" s="139">
        <f t="shared" si="0"/>
        <v>573.43851000000018</v>
      </c>
      <c r="H17" s="178">
        <v>348.02199999999999</v>
      </c>
      <c r="I17" s="139">
        <f>G17-H17</f>
        <v>225.41651000000019</v>
      </c>
      <c r="J17" s="141">
        <f t="shared" si="1"/>
        <v>0.6069037811918141</v>
      </c>
      <c r="K17" s="139">
        <f t="shared" si="3"/>
        <v>2039.998</v>
      </c>
      <c r="L17" s="139">
        <f t="shared" si="4"/>
        <v>-1466.5594899999999</v>
      </c>
      <c r="M17" s="139">
        <f t="shared" si="19"/>
        <v>573.43851000000018</v>
      </c>
      <c r="N17" s="139">
        <f t="shared" si="5"/>
        <v>348.02199999999999</v>
      </c>
      <c r="O17" s="139">
        <f t="shared" si="20"/>
        <v>225.41651000000019</v>
      </c>
      <c r="P17" s="141">
        <f t="shared" si="16"/>
        <v>0.6069037811918141</v>
      </c>
      <c r="Q17" s="143"/>
    </row>
    <row r="18" spans="2:17" s="134" customFormat="1" ht="30" customHeight="1">
      <c r="B18" s="227"/>
      <c r="C18" s="144" t="s">
        <v>117</v>
      </c>
      <c r="D18" s="145" t="s">
        <v>26</v>
      </c>
      <c r="E18" s="140">
        <v>0.193</v>
      </c>
      <c r="F18" s="139">
        <v>-0.19289999999999999</v>
      </c>
      <c r="G18" s="139">
        <f t="shared" si="0"/>
        <v>1.0000000000001674E-4</v>
      </c>
      <c r="H18" s="140"/>
      <c r="I18" s="139">
        <f t="shared" ref="I18:I22" si="21">G18-H18</f>
        <v>1.0000000000001674E-4</v>
      </c>
      <c r="J18" s="141">
        <f t="shared" si="1"/>
        <v>0</v>
      </c>
      <c r="K18" s="139">
        <f t="shared" si="3"/>
        <v>0.193</v>
      </c>
      <c r="L18" s="139">
        <f t="shared" si="4"/>
        <v>-0.19289999999999999</v>
      </c>
      <c r="M18" s="139">
        <f t="shared" si="19"/>
        <v>1.0000000000001674E-4</v>
      </c>
      <c r="N18" s="139">
        <f t="shared" si="5"/>
        <v>0</v>
      </c>
      <c r="O18" s="139">
        <f t="shared" si="20"/>
        <v>1.0000000000001674E-4</v>
      </c>
      <c r="P18" s="141">
        <f t="shared" si="16"/>
        <v>0</v>
      </c>
      <c r="Q18" s="143"/>
    </row>
    <row r="19" spans="2:17" s="134" customFormat="1" ht="30" customHeight="1">
      <c r="B19" s="227"/>
      <c r="C19" s="137" t="s">
        <v>80</v>
      </c>
      <c r="D19" s="138" t="s">
        <v>26</v>
      </c>
      <c r="E19" s="139">
        <v>36.886000000000003</v>
      </c>
      <c r="F19" s="139">
        <f>342.255+10.605+18.319+46.904-0.193</f>
        <v>417.89000000000004</v>
      </c>
      <c r="G19" s="139">
        <f t="shared" si="0"/>
        <v>454.77600000000007</v>
      </c>
      <c r="H19" s="140"/>
      <c r="I19" s="139">
        <f t="shared" si="21"/>
        <v>454.77600000000007</v>
      </c>
      <c r="J19" s="141">
        <f t="shared" si="1"/>
        <v>0</v>
      </c>
      <c r="K19" s="139">
        <f t="shared" si="3"/>
        <v>36.886000000000003</v>
      </c>
      <c r="L19" s="139">
        <f t="shared" si="4"/>
        <v>417.89000000000004</v>
      </c>
      <c r="M19" s="139">
        <f t="shared" si="19"/>
        <v>454.77600000000007</v>
      </c>
      <c r="N19" s="139">
        <f t="shared" si="5"/>
        <v>0</v>
      </c>
      <c r="O19" s="139">
        <f t="shared" si="20"/>
        <v>454.77600000000007</v>
      </c>
      <c r="P19" s="141">
        <f t="shared" si="16"/>
        <v>0</v>
      </c>
      <c r="Q19" s="143"/>
    </row>
    <row r="20" spans="2:17" s="134" customFormat="1" ht="30" customHeight="1">
      <c r="B20" s="227"/>
      <c r="C20" s="137" t="s">
        <v>81</v>
      </c>
      <c r="D20" s="138" t="s">
        <v>26</v>
      </c>
      <c r="E20" s="139">
        <v>1.35</v>
      </c>
      <c r="F20" s="139"/>
      <c r="G20" s="139">
        <f t="shared" si="0"/>
        <v>1.35</v>
      </c>
      <c r="H20" s="140"/>
      <c r="I20" s="139">
        <f t="shared" si="21"/>
        <v>1.35</v>
      </c>
      <c r="J20" s="141">
        <f t="shared" si="1"/>
        <v>0</v>
      </c>
      <c r="K20" s="139">
        <f t="shared" si="3"/>
        <v>1.35</v>
      </c>
      <c r="L20" s="139">
        <f t="shared" si="4"/>
        <v>0</v>
      </c>
      <c r="M20" s="139">
        <f t="shared" si="19"/>
        <v>1.35</v>
      </c>
      <c r="N20" s="139">
        <f t="shared" si="5"/>
        <v>0</v>
      </c>
      <c r="O20" s="139">
        <f t="shared" si="20"/>
        <v>1.35</v>
      </c>
      <c r="P20" s="141">
        <f t="shared" si="16"/>
        <v>0</v>
      </c>
    </row>
    <row r="21" spans="2:17" s="134" customFormat="1" ht="30" customHeight="1">
      <c r="B21" s="227"/>
      <c r="C21" s="146" t="s">
        <v>82</v>
      </c>
      <c r="D21" s="138" t="s">
        <v>26</v>
      </c>
      <c r="E21" s="139">
        <v>4110.7269999999999</v>
      </c>
      <c r="F21" s="139">
        <v>-326.69299999999998</v>
      </c>
      <c r="G21" s="139">
        <f t="shared" si="0"/>
        <v>3784.0339999999997</v>
      </c>
      <c r="H21" s="140"/>
      <c r="I21" s="139">
        <f t="shared" si="21"/>
        <v>3784.0339999999997</v>
      </c>
      <c r="J21" s="141">
        <f t="shared" si="1"/>
        <v>0</v>
      </c>
      <c r="K21" s="139">
        <f t="shared" si="3"/>
        <v>4110.7269999999999</v>
      </c>
      <c r="L21" s="139">
        <f t="shared" si="4"/>
        <v>-326.69299999999998</v>
      </c>
      <c r="M21" s="142">
        <f t="shared" si="19"/>
        <v>3784.0339999999997</v>
      </c>
      <c r="N21" s="139">
        <f t="shared" si="5"/>
        <v>0</v>
      </c>
      <c r="O21" s="142">
        <f t="shared" si="20"/>
        <v>3784.0339999999997</v>
      </c>
      <c r="P21" s="141">
        <f t="shared" si="16"/>
        <v>0</v>
      </c>
    </row>
    <row r="22" spans="2:17" s="134" customFormat="1" ht="30" customHeight="1">
      <c r="B22" s="227"/>
      <c r="C22" s="132" t="s">
        <v>83</v>
      </c>
      <c r="D22" s="138" t="s">
        <v>26</v>
      </c>
      <c r="E22" s="139">
        <v>9.7000000000000003E-2</v>
      </c>
      <c r="F22" s="139"/>
      <c r="G22" s="139">
        <f t="shared" si="0"/>
        <v>9.7000000000000003E-2</v>
      </c>
      <c r="H22" s="140"/>
      <c r="I22" s="139">
        <f t="shared" si="21"/>
        <v>9.7000000000000003E-2</v>
      </c>
      <c r="J22" s="141">
        <f t="shared" si="1"/>
        <v>0</v>
      </c>
      <c r="K22" s="139">
        <f t="shared" si="3"/>
        <v>9.7000000000000003E-2</v>
      </c>
      <c r="L22" s="139">
        <f t="shared" si="4"/>
        <v>0</v>
      </c>
      <c r="M22" s="142">
        <f t="shared" si="19"/>
        <v>9.7000000000000003E-2</v>
      </c>
      <c r="N22" s="139">
        <f t="shared" si="5"/>
        <v>0</v>
      </c>
      <c r="O22" s="142">
        <f t="shared" si="20"/>
        <v>9.7000000000000003E-2</v>
      </c>
      <c r="P22" s="141">
        <f t="shared" si="16"/>
        <v>0</v>
      </c>
    </row>
    <row r="23" spans="2:17" s="134" customFormat="1" ht="30" customHeight="1">
      <c r="B23" s="227"/>
      <c r="C23" s="132" t="s">
        <v>129</v>
      </c>
      <c r="D23" s="138" t="s">
        <v>26</v>
      </c>
      <c r="E23" s="139">
        <v>9.7000000000000003E-2</v>
      </c>
      <c r="F23" s="139"/>
      <c r="G23" s="139">
        <f t="shared" si="0"/>
        <v>9.7000000000000003E-2</v>
      </c>
      <c r="H23" s="140"/>
      <c r="I23" s="139">
        <f t="shared" ref="I23:I25" si="22">G23-H23</f>
        <v>9.7000000000000003E-2</v>
      </c>
      <c r="J23" s="141">
        <f t="shared" si="1"/>
        <v>0</v>
      </c>
      <c r="K23" s="139">
        <f t="shared" si="3"/>
        <v>9.7000000000000003E-2</v>
      </c>
      <c r="L23" s="139">
        <f t="shared" si="4"/>
        <v>0</v>
      </c>
      <c r="M23" s="142">
        <f t="shared" si="19"/>
        <v>9.7000000000000003E-2</v>
      </c>
      <c r="N23" s="139">
        <f t="shared" si="5"/>
        <v>0</v>
      </c>
      <c r="O23" s="142">
        <f t="shared" si="20"/>
        <v>9.7000000000000003E-2</v>
      </c>
      <c r="P23" s="147">
        <f t="shared" ref="P23:P38" si="23">N23/M23</f>
        <v>0</v>
      </c>
    </row>
    <row r="24" spans="2:17" s="134" customFormat="1" ht="30" customHeight="1">
      <c r="B24" s="227"/>
      <c r="C24" s="137" t="s">
        <v>84</v>
      </c>
      <c r="D24" s="138" t="s">
        <v>26</v>
      </c>
      <c r="E24" s="139">
        <v>9.7000000000000003E-2</v>
      </c>
      <c r="F24" s="139"/>
      <c r="G24" s="139">
        <f t="shared" si="0"/>
        <v>9.7000000000000003E-2</v>
      </c>
      <c r="H24" s="140"/>
      <c r="I24" s="139">
        <f t="shared" si="22"/>
        <v>9.7000000000000003E-2</v>
      </c>
      <c r="J24" s="141">
        <f t="shared" si="1"/>
        <v>0</v>
      </c>
      <c r="K24" s="139">
        <f t="shared" si="3"/>
        <v>9.7000000000000003E-2</v>
      </c>
      <c r="L24" s="139">
        <f t="shared" si="4"/>
        <v>0</v>
      </c>
      <c r="M24" s="139">
        <f t="shared" si="19"/>
        <v>9.7000000000000003E-2</v>
      </c>
      <c r="N24" s="139">
        <f t="shared" si="5"/>
        <v>0</v>
      </c>
      <c r="O24" s="139">
        <f t="shared" si="20"/>
        <v>9.7000000000000003E-2</v>
      </c>
      <c r="P24" s="141">
        <f t="shared" si="23"/>
        <v>0</v>
      </c>
    </row>
    <row r="25" spans="2:17" s="134" customFormat="1" ht="30" customHeight="1">
      <c r="B25" s="227"/>
      <c r="C25" s="137" t="s">
        <v>85</v>
      </c>
      <c r="D25" s="138" t="s">
        <v>26</v>
      </c>
      <c r="E25" s="139">
        <v>37.692</v>
      </c>
      <c r="F25" s="139"/>
      <c r="G25" s="139">
        <f t="shared" si="0"/>
        <v>37.692</v>
      </c>
      <c r="H25" s="140"/>
      <c r="I25" s="139">
        <f t="shared" si="22"/>
        <v>37.692</v>
      </c>
      <c r="J25" s="141">
        <f t="shared" si="1"/>
        <v>0</v>
      </c>
      <c r="K25" s="139">
        <f t="shared" si="3"/>
        <v>37.692</v>
      </c>
      <c r="L25" s="139">
        <f t="shared" si="4"/>
        <v>0</v>
      </c>
      <c r="M25" s="139">
        <f t="shared" si="19"/>
        <v>37.692</v>
      </c>
      <c r="N25" s="139">
        <f t="shared" si="5"/>
        <v>0</v>
      </c>
      <c r="O25" s="139">
        <f t="shared" si="20"/>
        <v>37.692</v>
      </c>
      <c r="P25" s="141">
        <f t="shared" si="23"/>
        <v>0</v>
      </c>
    </row>
    <row r="26" spans="2:17" s="134" customFormat="1" ht="30" customHeight="1">
      <c r="B26" s="227"/>
      <c r="C26" s="146" t="s">
        <v>86</v>
      </c>
      <c r="D26" s="138" t="s">
        <v>26</v>
      </c>
      <c r="E26" s="139">
        <v>3.0739999999999998</v>
      </c>
      <c r="F26" s="139"/>
      <c r="G26" s="139">
        <f t="shared" si="0"/>
        <v>3.0739999999999998</v>
      </c>
      <c r="H26" s="140"/>
      <c r="I26" s="139">
        <f t="shared" ref="I26:I29" si="24">+G26-H26</f>
        <v>3.0739999999999998</v>
      </c>
      <c r="J26" s="141">
        <f t="shared" si="1"/>
        <v>0</v>
      </c>
      <c r="K26" s="139">
        <f t="shared" si="3"/>
        <v>3.0739999999999998</v>
      </c>
      <c r="L26" s="139">
        <f t="shared" si="4"/>
        <v>0</v>
      </c>
      <c r="M26" s="142">
        <f t="shared" si="19"/>
        <v>3.0739999999999998</v>
      </c>
      <c r="N26" s="139">
        <f t="shared" si="5"/>
        <v>0</v>
      </c>
      <c r="O26" s="142">
        <f t="shared" si="20"/>
        <v>3.0739999999999998</v>
      </c>
      <c r="P26" s="147">
        <f t="shared" si="23"/>
        <v>0</v>
      </c>
    </row>
    <row r="27" spans="2:17" s="134" customFormat="1" ht="30" customHeight="1">
      <c r="B27" s="227"/>
      <c r="C27" s="137" t="s">
        <v>87</v>
      </c>
      <c r="D27" s="138" t="s">
        <v>26</v>
      </c>
      <c r="E27" s="139">
        <v>2134.0729999999999</v>
      </c>
      <c r="F27" s="140">
        <f>-195.885-65.295-84.877-565.0879-94.33001-591.737+326.693</f>
        <v>-1270.51891</v>
      </c>
      <c r="G27" s="139">
        <f t="shared" si="0"/>
        <v>863.55408999999986</v>
      </c>
      <c r="H27" s="178">
        <v>649.22699999999998</v>
      </c>
      <c r="I27" s="139">
        <f t="shared" si="24"/>
        <v>214.32708999999988</v>
      </c>
      <c r="J27" s="141">
        <f t="shared" si="1"/>
        <v>0.75180814672535456</v>
      </c>
      <c r="K27" s="139">
        <f t="shared" si="3"/>
        <v>2134.0729999999999</v>
      </c>
      <c r="L27" s="139">
        <f t="shared" si="4"/>
        <v>-1270.51891</v>
      </c>
      <c r="M27" s="139">
        <f t="shared" si="19"/>
        <v>863.55408999999986</v>
      </c>
      <c r="N27" s="139">
        <f t="shared" si="5"/>
        <v>649.22699999999998</v>
      </c>
      <c r="O27" s="139">
        <f t="shared" si="20"/>
        <v>214.32708999999988</v>
      </c>
      <c r="P27" s="141">
        <f t="shared" si="23"/>
        <v>0.75180814672535456</v>
      </c>
    </row>
    <row r="28" spans="2:17" s="134" customFormat="1" ht="30" customHeight="1">
      <c r="B28" s="227"/>
      <c r="C28" s="132" t="s">
        <v>2</v>
      </c>
      <c r="D28" s="138" t="s">
        <v>26</v>
      </c>
      <c r="E28" s="139">
        <v>40.064</v>
      </c>
      <c r="F28" s="139"/>
      <c r="G28" s="139">
        <f t="shared" si="0"/>
        <v>40.064</v>
      </c>
      <c r="H28" s="140"/>
      <c r="I28" s="139">
        <f t="shared" si="24"/>
        <v>40.064</v>
      </c>
      <c r="J28" s="141">
        <f t="shared" si="1"/>
        <v>0</v>
      </c>
      <c r="K28" s="139">
        <f t="shared" si="3"/>
        <v>40.064</v>
      </c>
      <c r="L28" s="139">
        <f t="shared" si="4"/>
        <v>0</v>
      </c>
      <c r="M28" s="139">
        <f t="shared" si="19"/>
        <v>40.064</v>
      </c>
      <c r="N28" s="139">
        <f t="shared" si="5"/>
        <v>0</v>
      </c>
      <c r="O28" s="139">
        <f t="shared" si="20"/>
        <v>40.064</v>
      </c>
      <c r="P28" s="141">
        <f t="shared" si="23"/>
        <v>0</v>
      </c>
    </row>
    <row r="29" spans="2:17" s="134" customFormat="1" ht="30" customHeight="1">
      <c r="B29" s="227"/>
      <c r="C29" s="132" t="s">
        <v>3</v>
      </c>
      <c r="D29" s="138" t="s">
        <v>26</v>
      </c>
      <c r="E29" s="139">
        <v>9.7000000000000003E-2</v>
      </c>
      <c r="F29" s="139"/>
      <c r="G29" s="139">
        <f t="shared" si="0"/>
        <v>9.7000000000000003E-2</v>
      </c>
      <c r="H29" s="140"/>
      <c r="I29" s="139">
        <f t="shared" si="24"/>
        <v>9.7000000000000003E-2</v>
      </c>
      <c r="J29" s="141">
        <f t="shared" si="1"/>
        <v>0</v>
      </c>
      <c r="K29" s="139">
        <f t="shared" si="3"/>
        <v>9.7000000000000003E-2</v>
      </c>
      <c r="L29" s="139">
        <f t="shared" si="4"/>
        <v>0</v>
      </c>
      <c r="M29" s="139">
        <f t="shared" si="19"/>
        <v>9.7000000000000003E-2</v>
      </c>
      <c r="N29" s="139">
        <f t="shared" si="5"/>
        <v>0</v>
      </c>
      <c r="O29" s="139">
        <f t="shared" si="20"/>
        <v>9.7000000000000003E-2</v>
      </c>
      <c r="P29" s="141">
        <f t="shared" si="23"/>
        <v>0</v>
      </c>
    </row>
    <row r="30" spans="2:17" s="134" customFormat="1" ht="30" customHeight="1">
      <c r="B30" s="227"/>
      <c r="C30" s="137" t="s">
        <v>88</v>
      </c>
      <c r="D30" s="138" t="s">
        <v>26</v>
      </c>
      <c r="E30" s="139">
        <v>0.38600000000000001</v>
      </c>
      <c r="F30" s="139"/>
      <c r="G30" s="139">
        <f t="shared" si="0"/>
        <v>0.38600000000000001</v>
      </c>
      <c r="H30" s="140"/>
      <c r="I30" s="139">
        <f t="shared" ref="I30:I38" si="25">G30-H30</f>
        <v>0.38600000000000001</v>
      </c>
      <c r="J30" s="141">
        <f t="shared" si="1"/>
        <v>0</v>
      </c>
      <c r="K30" s="139">
        <f t="shared" si="3"/>
        <v>0.38600000000000001</v>
      </c>
      <c r="L30" s="139">
        <f t="shared" si="4"/>
        <v>0</v>
      </c>
      <c r="M30" s="139">
        <f t="shared" si="19"/>
        <v>0.38600000000000001</v>
      </c>
      <c r="N30" s="139">
        <f t="shared" si="5"/>
        <v>0</v>
      </c>
      <c r="O30" s="139">
        <f t="shared" si="20"/>
        <v>0.38600000000000001</v>
      </c>
      <c r="P30" s="141">
        <f t="shared" si="23"/>
        <v>0</v>
      </c>
    </row>
    <row r="31" spans="2:17" s="134" customFormat="1" ht="30" customHeight="1">
      <c r="B31" s="227"/>
      <c r="C31" s="132" t="s">
        <v>110</v>
      </c>
      <c r="D31" s="138" t="s">
        <v>26</v>
      </c>
      <c r="E31" s="139">
        <v>9.6000000000000002E-2</v>
      </c>
      <c r="F31" s="139">
        <v>0.193</v>
      </c>
      <c r="G31" s="139">
        <f t="shared" si="0"/>
        <v>0.28900000000000003</v>
      </c>
      <c r="H31" s="140"/>
      <c r="I31" s="139">
        <f t="shared" si="25"/>
        <v>0.28900000000000003</v>
      </c>
      <c r="J31" s="141">
        <f t="shared" si="1"/>
        <v>0</v>
      </c>
      <c r="K31" s="139">
        <f t="shared" si="3"/>
        <v>9.6000000000000002E-2</v>
      </c>
      <c r="L31" s="139">
        <f t="shared" si="4"/>
        <v>0.193</v>
      </c>
      <c r="M31" s="139">
        <f t="shared" si="19"/>
        <v>0.28900000000000003</v>
      </c>
      <c r="N31" s="139">
        <f t="shared" si="5"/>
        <v>0</v>
      </c>
      <c r="O31" s="139">
        <f t="shared" si="20"/>
        <v>0.28900000000000003</v>
      </c>
      <c r="P31" s="141">
        <f t="shared" si="23"/>
        <v>0</v>
      </c>
    </row>
    <row r="32" spans="2:17" s="134" customFormat="1" ht="30" customHeight="1">
      <c r="B32" s="227"/>
      <c r="C32" s="132" t="s">
        <v>115</v>
      </c>
      <c r="D32" s="138" t="s">
        <v>26</v>
      </c>
      <c r="E32" s="139">
        <v>9.6000000000000002E-2</v>
      </c>
      <c r="F32" s="139"/>
      <c r="G32" s="139">
        <f t="shared" si="0"/>
        <v>9.6000000000000002E-2</v>
      </c>
      <c r="H32" s="140"/>
      <c r="I32" s="139">
        <f>G32-H32</f>
        <v>9.6000000000000002E-2</v>
      </c>
      <c r="J32" s="141">
        <f>H32/G32</f>
        <v>0</v>
      </c>
      <c r="K32" s="139">
        <f t="shared" si="3"/>
        <v>9.6000000000000002E-2</v>
      </c>
      <c r="L32" s="139">
        <f t="shared" si="4"/>
        <v>0</v>
      </c>
      <c r="M32" s="139">
        <f t="shared" si="19"/>
        <v>9.6000000000000002E-2</v>
      </c>
      <c r="N32" s="139">
        <f t="shared" si="5"/>
        <v>0</v>
      </c>
      <c r="O32" s="139">
        <f t="shared" si="20"/>
        <v>9.6000000000000002E-2</v>
      </c>
      <c r="P32" s="141">
        <f t="shared" si="23"/>
        <v>0</v>
      </c>
    </row>
    <row r="33" spans="2:16" s="134" customFormat="1" ht="30" customHeight="1">
      <c r="B33" s="227"/>
      <c r="C33" s="132" t="s">
        <v>130</v>
      </c>
      <c r="D33" s="138" t="s">
        <v>26</v>
      </c>
      <c r="E33" s="139">
        <v>0.46100000000000002</v>
      </c>
      <c r="F33" s="139"/>
      <c r="G33" s="139">
        <f t="shared" si="0"/>
        <v>0.46100000000000002</v>
      </c>
      <c r="H33" s="140"/>
      <c r="I33" s="139">
        <f t="shared" ref="I33" si="26">G33-H33</f>
        <v>0.46100000000000002</v>
      </c>
      <c r="J33" s="141">
        <f t="shared" ref="J33" si="27">H33/G33</f>
        <v>0</v>
      </c>
      <c r="K33" s="139">
        <f t="shared" si="3"/>
        <v>0.46100000000000002</v>
      </c>
      <c r="L33" s="139">
        <f t="shared" si="4"/>
        <v>0</v>
      </c>
      <c r="M33" s="142">
        <f t="shared" si="19"/>
        <v>0.46100000000000002</v>
      </c>
      <c r="N33" s="139">
        <f t="shared" si="5"/>
        <v>0</v>
      </c>
      <c r="O33" s="142">
        <f t="shared" si="20"/>
        <v>0.46100000000000002</v>
      </c>
      <c r="P33" s="147">
        <f t="shared" si="23"/>
        <v>0</v>
      </c>
    </row>
    <row r="34" spans="2:16" s="134" customFormat="1" ht="30" customHeight="1">
      <c r="B34" s="227"/>
      <c r="C34" s="132" t="s">
        <v>131</v>
      </c>
      <c r="D34" s="138" t="s">
        <v>26</v>
      </c>
      <c r="E34" s="139">
        <v>0.28199999999999997</v>
      </c>
      <c r="F34" s="139"/>
      <c r="G34" s="139">
        <f t="shared" si="0"/>
        <v>0.28199999999999997</v>
      </c>
      <c r="H34" s="140"/>
      <c r="I34" s="139">
        <f t="shared" ref="I34:I36" si="28">G34-H34</f>
        <v>0.28199999999999997</v>
      </c>
      <c r="J34" s="141">
        <f t="shared" ref="J34:J35" si="29">H34/G34</f>
        <v>0</v>
      </c>
      <c r="K34" s="139">
        <f t="shared" si="3"/>
        <v>0.28199999999999997</v>
      </c>
      <c r="L34" s="139">
        <f t="shared" si="4"/>
        <v>0</v>
      </c>
      <c r="M34" s="139">
        <f t="shared" si="19"/>
        <v>0.28199999999999997</v>
      </c>
      <c r="N34" s="139">
        <f t="shared" si="5"/>
        <v>0</v>
      </c>
      <c r="O34" s="139">
        <f t="shared" si="20"/>
        <v>0.28199999999999997</v>
      </c>
      <c r="P34" s="141">
        <f t="shared" si="23"/>
        <v>0</v>
      </c>
    </row>
    <row r="35" spans="2:16" s="134" customFormat="1" ht="30" customHeight="1">
      <c r="B35" s="227"/>
      <c r="C35" s="132" t="s">
        <v>132</v>
      </c>
      <c r="D35" s="138" t="s">
        <v>26</v>
      </c>
      <c r="E35" s="139">
        <v>0.28899999999999998</v>
      </c>
      <c r="F35" s="139"/>
      <c r="G35" s="139">
        <f t="shared" si="0"/>
        <v>0.28899999999999998</v>
      </c>
      <c r="H35" s="140"/>
      <c r="I35" s="139">
        <f t="shared" si="28"/>
        <v>0.28899999999999998</v>
      </c>
      <c r="J35" s="141">
        <f t="shared" si="29"/>
        <v>0</v>
      </c>
      <c r="K35" s="139">
        <f t="shared" si="3"/>
        <v>0.28899999999999998</v>
      </c>
      <c r="L35" s="139">
        <f t="shared" ref="L35" si="30">F35</f>
        <v>0</v>
      </c>
      <c r="M35" s="139">
        <f t="shared" ref="M35" si="31">K35+L35</f>
        <v>0.28899999999999998</v>
      </c>
      <c r="N35" s="139">
        <f t="shared" ref="N35" si="32">H35</f>
        <v>0</v>
      </c>
      <c r="O35" s="139">
        <f t="shared" ref="O35" si="33">M35-N35</f>
        <v>0.28899999999999998</v>
      </c>
      <c r="P35" s="141">
        <f t="shared" ref="P35" si="34">N35/M35</f>
        <v>0</v>
      </c>
    </row>
    <row r="36" spans="2:16" s="134" customFormat="1" ht="30" customHeight="1">
      <c r="B36" s="227"/>
      <c r="C36" s="132" t="s">
        <v>140</v>
      </c>
      <c r="D36" s="138" t="s">
        <v>26</v>
      </c>
      <c r="E36" s="139"/>
      <c r="F36" s="139">
        <f>0.1929-0.193</f>
        <v>-1.0000000000001674E-4</v>
      </c>
      <c r="G36" s="139">
        <f t="shared" si="0"/>
        <v>-1.0000000000001674E-4</v>
      </c>
      <c r="H36" s="140"/>
      <c r="I36" s="139">
        <f t="shared" si="28"/>
        <v>-1.0000000000001674E-4</v>
      </c>
      <c r="J36" s="141">
        <f t="shared" ref="J36" si="35">H36/G36</f>
        <v>0</v>
      </c>
      <c r="K36" s="139">
        <f t="shared" ref="K36" si="36">E36</f>
        <v>0</v>
      </c>
      <c r="L36" s="139">
        <f t="shared" ref="L36" si="37">F36</f>
        <v>-1.0000000000001674E-4</v>
      </c>
      <c r="M36" s="139">
        <f t="shared" ref="M36" si="38">K36+L36</f>
        <v>-1.0000000000001674E-4</v>
      </c>
      <c r="N36" s="139">
        <f t="shared" ref="N36" si="39">H36</f>
        <v>0</v>
      </c>
      <c r="O36" s="139">
        <f t="shared" ref="O36" si="40">M36-N36</f>
        <v>-1.0000000000001674E-4</v>
      </c>
      <c r="P36" s="141">
        <f t="shared" ref="P36" si="41">N36/M36</f>
        <v>0</v>
      </c>
    </row>
    <row r="37" spans="2:16" s="134" customFormat="1" ht="30" customHeight="1">
      <c r="B37" s="227"/>
      <c r="C37" s="146" t="s">
        <v>118</v>
      </c>
      <c r="D37" s="145" t="s">
        <v>26</v>
      </c>
      <c r="E37" s="140">
        <v>1.88</v>
      </c>
      <c r="F37" s="139"/>
      <c r="G37" s="139">
        <f t="shared" si="0"/>
        <v>1.88</v>
      </c>
      <c r="H37" s="140"/>
      <c r="I37" s="139">
        <f t="shared" ref="I37" si="42">G37-H37</f>
        <v>1.88</v>
      </c>
      <c r="J37" s="141">
        <f t="shared" ref="J37" si="43">H37/G37</f>
        <v>0</v>
      </c>
      <c r="K37" s="139">
        <f t="shared" si="3"/>
        <v>1.88</v>
      </c>
      <c r="L37" s="139">
        <f t="shared" si="4"/>
        <v>0</v>
      </c>
      <c r="M37" s="139">
        <f t="shared" si="19"/>
        <v>1.88</v>
      </c>
      <c r="N37" s="139">
        <f t="shared" si="5"/>
        <v>0</v>
      </c>
      <c r="O37" s="139">
        <f t="shared" si="20"/>
        <v>1.88</v>
      </c>
      <c r="P37" s="141">
        <f t="shared" si="23"/>
        <v>0</v>
      </c>
    </row>
    <row r="38" spans="2:16" s="134" customFormat="1" ht="30" customHeight="1">
      <c r="B38" s="228"/>
      <c r="C38" s="137" t="s">
        <v>89</v>
      </c>
      <c r="D38" s="137" t="s">
        <v>26</v>
      </c>
      <c r="E38" s="148">
        <f>E8+E9+E10+E11+E12+E13+E14+E15+E16+E17+E18+E19+E20+E21+E22+E23+E24+E25+E26+E27+E28+E29+E30+E31+E32+E33+E34+E35+E37</f>
        <v>9644.997999999996</v>
      </c>
      <c r="F38" s="149">
        <f>F8+F9+F10+F11+F12+F13+F14+F15+F16+F17+F18+F19+F20+F21+F22+F23+F24+F25+F26+F27+F28+F29+F30+F31+F32+F33+F34+F37+F35+F36</f>
        <v>4.4600434456754101E-13</v>
      </c>
      <c r="G38" s="139">
        <f t="shared" si="0"/>
        <v>9644.997999999996</v>
      </c>
      <c r="H38" s="176">
        <f>H8+H9+H10+H11+H12+H13+H14+H15+H16+H17+H18+H19+H20+H21+H22+H23+H24+H25+H26+H27+H28+H29+H30+H31+H32+H33+H34+H35+H37</f>
        <v>3219.4929999999999</v>
      </c>
      <c r="I38" s="149">
        <f t="shared" si="25"/>
        <v>6425.5049999999956</v>
      </c>
      <c r="J38" s="150">
        <f t="shared" si="1"/>
        <v>0.33379923977174503</v>
      </c>
      <c r="K38" s="139">
        <f t="shared" si="3"/>
        <v>9644.997999999996</v>
      </c>
      <c r="L38" s="139">
        <f t="shared" si="4"/>
        <v>4.4600434456754101E-13</v>
      </c>
      <c r="M38" s="149">
        <f t="shared" si="19"/>
        <v>9644.997999999996</v>
      </c>
      <c r="N38" s="139">
        <f t="shared" si="5"/>
        <v>3219.4929999999999</v>
      </c>
      <c r="O38" s="149">
        <f t="shared" si="20"/>
        <v>6425.5049999999956</v>
      </c>
      <c r="P38" s="150">
        <f t="shared" si="23"/>
        <v>0.33379923977174503</v>
      </c>
    </row>
    <row r="39" spans="2:16" s="134" customFormat="1" ht="30" customHeight="1">
      <c r="B39" s="151"/>
      <c r="E39" s="152"/>
      <c r="F39" s="152"/>
      <c r="I39" s="152"/>
      <c r="J39" s="153"/>
      <c r="K39" s="152"/>
      <c r="O39" s="154"/>
      <c r="P39" s="153"/>
    </row>
    <row r="40" spans="2:16" s="134" customFormat="1" ht="0.75" customHeight="1">
      <c r="F40" s="155"/>
      <c r="H40" s="152"/>
      <c r="O40" s="156"/>
      <c r="P40" s="157">
        <v>1</v>
      </c>
    </row>
    <row r="41" spans="2:16" s="134" customFormat="1" ht="30" customHeight="1">
      <c r="B41" s="217" t="s">
        <v>99</v>
      </c>
      <c r="C41" s="158" t="s">
        <v>33</v>
      </c>
      <c r="D41" s="138" t="s">
        <v>26</v>
      </c>
      <c r="E41" s="159">
        <v>2.4329999999999998</v>
      </c>
      <c r="F41" s="139"/>
      <c r="G41" s="139">
        <f t="shared" ref="G41:G47" si="44">E41+F41</f>
        <v>2.4329999999999998</v>
      </c>
      <c r="H41" s="160"/>
      <c r="I41" s="139">
        <f>G41-H41</f>
        <v>2.4329999999999998</v>
      </c>
      <c r="J41" s="141">
        <v>0</v>
      </c>
      <c r="K41" s="139">
        <f>E41</f>
        <v>2.4329999999999998</v>
      </c>
      <c r="L41" s="139">
        <f>F41</f>
        <v>0</v>
      </c>
      <c r="M41" s="139">
        <f t="shared" ref="M41:M47" si="45">K41+L41</f>
        <v>2.4329999999999998</v>
      </c>
      <c r="N41" s="139">
        <f>H41</f>
        <v>0</v>
      </c>
      <c r="O41" s="139">
        <f t="shared" ref="O41:O47" si="46">M41-N41</f>
        <v>2.4329999999999998</v>
      </c>
      <c r="P41" s="141">
        <v>0</v>
      </c>
    </row>
    <row r="42" spans="2:16" s="134" customFormat="1" ht="30" customHeight="1">
      <c r="B42" s="218"/>
      <c r="C42" s="179" t="s">
        <v>69</v>
      </c>
      <c r="D42" s="180" t="s">
        <v>26</v>
      </c>
      <c r="E42" s="181">
        <v>3113.2460000000001</v>
      </c>
      <c r="F42" s="182">
        <f>-215.597-131.167-176.374-130.658</f>
        <v>-653.79600000000005</v>
      </c>
      <c r="G42" s="182">
        <f t="shared" si="44"/>
        <v>2459.4499999999998</v>
      </c>
      <c r="H42" s="183">
        <v>3284.5410000000002</v>
      </c>
      <c r="I42" s="182">
        <f t="shared" ref="I42:I45" si="47">G42-H42</f>
        <v>-825.09100000000035</v>
      </c>
      <c r="J42" s="184">
        <f t="shared" si="1"/>
        <v>1.3354778507389866</v>
      </c>
      <c r="K42" s="182">
        <f t="shared" ref="K42:K47" si="48">E42</f>
        <v>3113.2460000000001</v>
      </c>
      <c r="L42" s="182">
        <f t="shared" ref="L42:L47" si="49">F42</f>
        <v>-653.79600000000005</v>
      </c>
      <c r="M42" s="182">
        <f t="shared" si="45"/>
        <v>2459.4499999999998</v>
      </c>
      <c r="N42" s="182">
        <f t="shared" ref="N42:N47" si="50">H42</f>
        <v>3284.5410000000002</v>
      </c>
      <c r="O42" s="182">
        <f t="shared" si="46"/>
        <v>-825.09100000000035</v>
      </c>
      <c r="P42" s="184">
        <f t="shared" ref="P42:P47" si="51">N42/M42</f>
        <v>1.3354778507389866</v>
      </c>
    </row>
    <row r="43" spans="2:16" s="134" customFormat="1" ht="30" customHeight="1">
      <c r="B43" s="218"/>
      <c r="C43" s="161" t="s">
        <v>70</v>
      </c>
      <c r="D43" s="138" t="s">
        <v>26</v>
      </c>
      <c r="E43" s="159">
        <v>1118.9829999999999</v>
      </c>
      <c r="F43" s="139">
        <v>215.59700000000001</v>
      </c>
      <c r="G43" s="139">
        <f t="shared" si="44"/>
        <v>1334.58</v>
      </c>
      <c r="H43" s="177">
        <v>615.16</v>
      </c>
      <c r="I43" s="139">
        <f>G43-H43</f>
        <v>719.42</v>
      </c>
      <c r="J43" s="141">
        <f t="shared" si="1"/>
        <v>0.4609390220144165</v>
      </c>
      <c r="K43" s="139">
        <f t="shared" si="48"/>
        <v>1118.9829999999999</v>
      </c>
      <c r="L43" s="139">
        <f t="shared" si="49"/>
        <v>215.59700000000001</v>
      </c>
      <c r="M43" s="139">
        <f t="shared" si="45"/>
        <v>1334.58</v>
      </c>
      <c r="N43" s="139">
        <f t="shared" si="50"/>
        <v>615.16</v>
      </c>
      <c r="O43" s="139">
        <f t="shared" si="46"/>
        <v>719.42</v>
      </c>
      <c r="P43" s="141">
        <f t="shared" si="51"/>
        <v>0.4609390220144165</v>
      </c>
    </row>
    <row r="44" spans="2:16" s="134" customFormat="1" ht="30" customHeight="1">
      <c r="B44" s="218"/>
      <c r="C44" s="161" t="s">
        <v>86</v>
      </c>
      <c r="D44" s="138" t="s">
        <v>26</v>
      </c>
      <c r="E44" s="159">
        <v>832.97199999999998</v>
      </c>
      <c r="F44" s="139">
        <f>131.167+176.374</f>
        <v>307.541</v>
      </c>
      <c r="G44" s="139">
        <f t="shared" si="44"/>
        <v>1140.5129999999999</v>
      </c>
      <c r="H44" s="177">
        <v>133.084</v>
      </c>
      <c r="I44" s="139">
        <f t="shared" si="47"/>
        <v>1007.4289999999999</v>
      </c>
      <c r="J44" s="141">
        <f t="shared" si="1"/>
        <v>0.11668784134858613</v>
      </c>
      <c r="K44" s="139">
        <f t="shared" si="48"/>
        <v>832.97199999999998</v>
      </c>
      <c r="L44" s="139">
        <f t="shared" si="49"/>
        <v>307.541</v>
      </c>
      <c r="M44" s="139">
        <f t="shared" si="45"/>
        <v>1140.5129999999999</v>
      </c>
      <c r="N44" s="139">
        <f t="shared" si="50"/>
        <v>133.084</v>
      </c>
      <c r="O44" s="139">
        <f t="shared" si="46"/>
        <v>1007.4289999999999</v>
      </c>
      <c r="P44" s="141">
        <f t="shared" si="51"/>
        <v>0.11668784134858613</v>
      </c>
    </row>
    <row r="45" spans="2:16" s="134" customFormat="1" ht="30" customHeight="1">
      <c r="B45" s="218"/>
      <c r="C45" s="158" t="s">
        <v>71</v>
      </c>
      <c r="D45" s="138" t="s">
        <v>26</v>
      </c>
      <c r="E45" s="159">
        <v>6.4000000000000001E-2</v>
      </c>
      <c r="F45" s="139"/>
      <c r="G45" s="139">
        <f t="shared" si="44"/>
        <v>6.4000000000000001E-2</v>
      </c>
      <c r="H45" s="160"/>
      <c r="I45" s="139">
        <f t="shared" si="47"/>
        <v>6.4000000000000001E-2</v>
      </c>
      <c r="J45" s="141">
        <f t="shared" si="1"/>
        <v>0</v>
      </c>
      <c r="K45" s="139">
        <f t="shared" si="48"/>
        <v>6.4000000000000001E-2</v>
      </c>
      <c r="L45" s="139">
        <f t="shared" si="49"/>
        <v>0</v>
      </c>
      <c r="M45" s="139">
        <f t="shared" si="45"/>
        <v>6.4000000000000001E-2</v>
      </c>
      <c r="N45" s="139">
        <f t="shared" si="50"/>
        <v>0</v>
      </c>
      <c r="O45" s="139">
        <f t="shared" si="46"/>
        <v>6.4000000000000001E-2</v>
      </c>
      <c r="P45" s="141">
        <f t="shared" si="51"/>
        <v>0</v>
      </c>
    </row>
    <row r="46" spans="2:16" s="134" customFormat="1" ht="30" customHeight="1">
      <c r="B46" s="218"/>
      <c r="C46" s="158" t="s">
        <v>87</v>
      </c>
      <c r="D46" s="138" t="s">
        <v>26</v>
      </c>
      <c r="E46" s="159">
        <v>1362.2729999999999</v>
      </c>
      <c r="F46" s="139">
        <v>130.65799999999999</v>
      </c>
      <c r="G46" s="139">
        <f t="shared" si="44"/>
        <v>1492.9309999999998</v>
      </c>
      <c r="H46" s="177">
        <v>468.71</v>
      </c>
      <c r="I46" s="139">
        <f>G46-H46</f>
        <v>1024.2209999999998</v>
      </c>
      <c r="J46" s="141">
        <f t="shared" si="1"/>
        <v>0.31395288864656173</v>
      </c>
      <c r="K46" s="139">
        <f t="shared" si="48"/>
        <v>1362.2729999999999</v>
      </c>
      <c r="L46" s="139">
        <f t="shared" si="49"/>
        <v>130.65799999999999</v>
      </c>
      <c r="M46" s="139">
        <f t="shared" si="45"/>
        <v>1492.9309999999998</v>
      </c>
      <c r="N46" s="139">
        <f t="shared" si="50"/>
        <v>468.71</v>
      </c>
      <c r="O46" s="139">
        <f t="shared" si="46"/>
        <v>1024.2209999999998</v>
      </c>
      <c r="P46" s="141">
        <f t="shared" si="51"/>
        <v>0.31395288864656173</v>
      </c>
    </row>
    <row r="47" spans="2:16" s="134" customFormat="1" ht="30" customHeight="1">
      <c r="B47" s="219"/>
      <c r="C47" s="137" t="s">
        <v>89</v>
      </c>
      <c r="D47" s="137" t="s">
        <v>26</v>
      </c>
      <c r="E47" s="149">
        <f>E41+E42+E43+E44+E45+E46</f>
        <v>6429.9710000000005</v>
      </c>
      <c r="F47" s="149">
        <f>F41+F42+F43+F44+F45+F46</f>
        <v>0</v>
      </c>
      <c r="G47" s="149">
        <f t="shared" si="44"/>
        <v>6429.9710000000005</v>
      </c>
      <c r="H47" s="176">
        <f>H41+H42+H43+H44+H45+H46</f>
        <v>4501.4949999999999</v>
      </c>
      <c r="I47" s="149">
        <f>G47-H47</f>
        <v>1928.4760000000006</v>
      </c>
      <c r="J47" s="150">
        <f t="shared" si="1"/>
        <v>0.70008014033033739</v>
      </c>
      <c r="K47" s="139">
        <f t="shared" si="48"/>
        <v>6429.9710000000005</v>
      </c>
      <c r="L47" s="139">
        <f t="shared" si="49"/>
        <v>0</v>
      </c>
      <c r="M47" s="149">
        <f t="shared" si="45"/>
        <v>6429.9710000000005</v>
      </c>
      <c r="N47" s="139">
        <f t="shared" si="50"/>
        <v>4501.4949999999999</v>
      </c>
      <c r="O47" s="149">
        <f t="shared" si="46"/>
        <v>1928.4760000000006</v>
      </c>
      <c r="P47" s="150">
        <f t="shared" si="51"/>
        <v>0.70008014033033739</v>
      </c>
    </row>
    <row r="48" spans="2:16">
      <c r="H48" s="152"/>
    </row>
    <row r="49" spans="16:16" hidden="1">
      <c r="P49" s="163">
        <v>1</v>
      </c>
    </row>
  </sheetData>
  <mergeCells count="4">
    <mergeCell ref="B41:B47"/>
    <mergeCell ref="B3:P3"/>
    <mergeCell ref="B4:P4"/>
    <mergeCell ref="B8:B38"/>
  </mergeCells>
  <conditionalFormatting sqref="P8:P38">
    <cfRule type="cellIs" dxfId="3" priority="5" operator="greaterThan">
      <formula>0.9</formula>
    </cfRule>
  </conditionalFormatting>
  <conditionalFormatting sqref="P41:P47">
    <cfRule type="cellIs" dxfId="2" priority="4" operator="greaterThan">
      <formula>0.98</formula>
    </cfRule>
  </conditionalFormatting>
  <conditionalFormatting sqref="P8:P47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{3291708F-C13C-4D69-A4C9-C0A9EA1271A2}</x14:id>
        </ext>
      </extLst>
    </cfRule>
  </conditionalFormatting>
  <conditionalFormatting sqref="P8:P6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{5C471F2E-4F2A-4557-AA43-A39A51937775}</x14:id>
        </ext>
      </extLst>
    </cfRule>
  </conditionalFormatting>
  <conditionalFormatting sqref="J8:J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{40B45549-E96B-4735-8DE8-907C4AD3C3B0}</x14:id>
        </ext>
      </extLst>
    </cfRule>
  </conditionalFormatting>
  <pageMargins left="0.7" right="0.7" top="0.75" bottom="0.75" header="0.3" footer="0.3"/>
  <pageSetup orientation="portrait" r:id="rId1"/>
  <ignoredErrors>
    <ignoredError sqref="M8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91708F-C13C-4D69-A4C9-C0A9EA1271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P8:P47</xm:sqref>
        </x14:conditionalFormatting>
        <x14:conditionalFormatting xmlns:xm="http://schemas.microsoft.com/office/excel/2006/main">
          <x14:cfRule type="dataBar" id="{5C471F2E-4F2A-4557-AA43-A39A519377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P8:P66</xm:sqref>
        </x14:conditionalFormatting>
        <x14:conditionalFormatting xmlns:xm="http://schemas.microsoft.com/office/excel/2006/main">
          <x14:cfRule type="dataBar" id="{40B45549-E96B-4735-8DE8-907C4AD3C3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J8:J47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235"/>
  <sheetViews>
    <sheetView topLeftCell="L52" workbookViewId="0">
      <selection activeCell="N66" sqref="N66:U67"/>
    </sheetView>
  </sheetViews>
  <sheetFormatPr baseColWidth="10" defaultRowHeight="15"/>
  <cols>
    <col min="1" max="1" width="9" bestFit="1" customWidth="1"/>
    <col min="2" max="2" width="14.7109375" customWidth="1"/>
    <col min="3" max="3" width="46.28515625" bestFit="1" customWidth="1"/>
    <col min="4" max="4" width="46.42578125" bestFit="1" customWidth="1"/>
    <col min="5" max="5" width="11.5703125" bestFit="1" customWidth="1"/>
    <col min="6" max="6" width="9.140625" customWidth="1"/>
    <col min="7" max="7" width="10.28515625" customWidth="1"/>
    <col min="8" max="8" width="9.42578125" bestFit="1" customWidth="1"/>
    <col min="11" max="11" width="25.42578125" customWidth="1"/>
    <col min="12" max="12" width="25.28515625" customWidth="1"/>
    <col min="13" max="13" width="20.140625" customWidth="1"/>
    <col min="14" max="14" width="31.42578125" customWidth="1"/>
    <col min="15" max="15" width="21.85546875" customWidth="1"/>
    <col min="16" max="16" width="23.140625" customWidth="1"/>
    <col min="17" max="17" width="19.140625" customWidth="1"/>
    <col min="18" max="18" width="23" customWidth="1"/>
    <col min="19" max="19" width="20.85546875" customWidth="1"/>
  </cols>
  <sheetData>
    <row r="2" spans="1:9" ht="15.75" thickBot="1"/>
    <row r="3" spans="1:9">
      <c r="A3" s="95" t="s">
        <v>34</v>
      </c>
      <c r="B3" s="96" t="s">
        <v>1</v>
      </c>
      <c r="C3" s="96" t="s">
        <v>4</v>
      </c>
      <c r="D3" s="97" t="s">
        <v>89</v>
      </c>
    </row>
    <row r="4" spans="1:9" ht="15.75" thickBot="1">
      <c r="A4" s="98" t="s">
        <v>89</v>
      </c>
      <c r="B4" s="99">
        <f>RESUMEN!D9</f>
        <v>9644.997999999996</v>
      </c>
      <c r="C4" s="99">
        <f>RESUMEN!D10</f>
        <v>6429.9710000000005</v>
      </c>
      <c r="D4" s="100">
        <f>B4+C4</f>
        <v>16074.968999999997</v>
      </c>
    </row>
    <row r="6" spans="1:9" ht="15.75" thickBot="1"/>
    <row r="7" spans="1:9">
      <c r="A7" s="229" t="s">
        <v>119</v>
      </c>
      <c r="B7" s="230"/>
      <c r="C7" s="230"/>
      <c r="D7" s="230"/>
      <c r="E7" s="230"/>
      <c r="F7" s="230"/>
      <c r="G7" s="230"/>
      <c r="H7" s="101"/>
    </row>
    <row r="8" spans="1:9">
      <c r="A8" s="102" t="s">
        <v>120</v>
      </c>
      <c r="B8" s="103" t="s">
        <v>121</v>
      </c>
      <c r="C8" s="103" t="s">
        <v>122</v>
      </c>
      <c r="D8" s="103" t="s">
        <v>123</v>
      </c>
      <c r="E8" s="103" t="s">
        <v>124</v>
      </c>
      <c r="F8" s="103" t="s">
        <v>1</v>
      </c>
      <c r="G8" s="103" t="s">
        <v>4</v>
      </c>
      <c r="H8" s="104" t="s">
        <v>125</v>
      </c>
    </row>
    <row r="9" spans="1:9" s="174" customFormat="1">
      <c r="A9" s="170">
        <v>573</v>
      </c>
      <c r="B9" s="171">
        <v>45280</v>
      </c>
      <c r="C9" s="172" t="s">
        <v>137</v>
      </c>
      <c r="D9" s="172" t="s">
        <v>45</v>
      </c>
      <c r="E9" s="172">
        <v>1.05416E-2</v>
      </c>
      <c r="F9" s="172">
        <f>E9*B4</f>
        <v>101.67371091679996</v>
      </c>
      <c r="G9" s="172"/>
      <c r="H9" s="173">
        <f>F9</f>
        <v>101.67371091679996</v>
      </c>
    </row>
    <row r="10" spans="1:9" s="174" customFormat="1">
      <c r="A10" s="170">
        <v>574</v>
      </c>
      <c r="B10" s="171">
        <v>45280</v>
      </c>
      <c r="C10" s="172" t="s">
        <v>137</v>
      </c>
      <c r="D10" s="172" t="s">
        <v>45</v>
      </c>
      <c r="E10" s="172">
        <v>7.1071099999999998E-2</v>
      </c>
      <c r="F10" s="172">
        <f>E10*B4</f>
        <v>685.4806173577997</v>
      </c>
      <c r="G10" s="172"/>
      <c r="H10" s="173">
        <f>F10</f>
        <v>685.4806173577997</v>
      </c>
    </row>
    <row r="11" spans="1:9" s="174" customFormat="1">
      <c r="A11" s="170">
        <v>575</v>
      </c>
      <c r="B11" s="171">
        <v>45280</v>
      </c>
      <c r="C11" s="172" t="s">
        <v>137</v>
      </c>
      <c r="D11" s="172" t="s">
        <v>45</v>
      </c>
      <c r="E11" s="172">
        <v>6.2241499999999998E-2</v>
      </c>
      <c r="F11" s="172">
        <f>E11*B4</f>
        <v>600.31914301699976</v>
      </c>
      <c r="G11" s="172"/>
      <c r="H11" s="173">
        <f>F11</f>
        <v>600.31914301699976</v>
      </c>
    </row>
    <row r="12" spans="1:9" s="174" customFormat="1">
      <c r="A12" s="170">
        <v>576</v>
      </c>
      <c r="B12" s="171">
        <v>45280</v>
      </c>
      <c r="C12" s="172" t="s">
        <v>137</v>
      </c>
      <c r="D12" s="172" t="s">
        <v>45</v>
      </c>
      <c r="E12" s="172">
        <v>8.1997000000000007E-3</v>
      </c>
      <c r="F12" s="172">
        <f>E12*B4</f>
        <v>79.086090100599975</v>
      </c>
      <c r="G12" s="172"/>
      <c r="H12" s="173">
        <f>F12</f>
        <v>79.086090100599975</v>
      </c>
    </row>
    <row r="13" spans="1:9" s="174" customFormat="1">
      <c r="A13" s="170">
        <v>577</v>
      </c>
      <c r="B13" s="171">
        <v>45280</v>
      </c>
      <c r="C13" s="172" t="s">
        <v>137</v>
      </c>
      <c r="D13" s="172" t="s">
        <v>45</v>
      </c>
      <c r="E13" s="172" t="s">
        <v>138</v>
      </c>
      <c r="F13" s="172" t="s">
        <v>138</v>
      </c>
      <c r="G13" s="172" t="s">
        <v>138</v>
      </c>
      <c r="H13" s="173" t="s">
        <v>138</v>
      </c>
      <c r="I13" s="175"/>
    </row>
    <row r="14" spans="1:9">
      <c r="A14" s="109">
        <v>668</v>
      </c>
      <c r="B14" s="110">
        <v>45287</v>
      </c>
      <c r="C14" s="109" t="s">
        <v>136</v>
      </c>
      <c r="D14" s="109" t="s">
        <v>45</v>
      </c>
      <c r="E14" s="109">
        <v>6.7698000000000003E-3</v>
      </c>
      <c r="F14" s="112">
        <f>B4*E14</f>
        <v>65.294707460399977</v>
      </c>
      <c r="G14" s="112"/>
      <c r="H14" s="112">
        <f t="shared" ref="H14" si="0">F14</f>
        <v>65.294707460399977</v>
      </c>
    </row>
    <row r="15" spans="1:9">
      <c r="A15" s="105">
        <v>669</v>
      </c>
      <c r="B15" s="106">
        <v>45287</v>
      </c>
      <c r="C15" s="105" t="s">
        <v>136</v>
      </c>
      <c r="D15" s="105" t="s">
        <v>45</v>
      </c>
      <c r="E15" s="113">
        <v>2.0309500000000001E-2</v>
      </c>
      <c r="F15" s="108">
        <f>B4*E15</f>
        <v>195.88508688099992</v>
      </c>
      <c r="G15" s="108"/>
      <c r="H15" s="108">
        <f t="shared" ref="H15" si="1">F15</f>
        <v>195.88508688099992</v>
      </c>
    </row>
    <row r="16" spans="1:9" s="174" customFormat="1">
      <c r="A16" s="170">
        <v>670</v>
      </c>
      <c r="B16" s="171">
        <v>45287</v>
      </c>
      <c r="C16" s="105" t="s">
        <v>136</v>
      </c>
      <c r="D16" s="105" t="s">
        <v>45</v>
      </c>
      <c r="E16" s="172" t="s">
        <v>138</v>
      </c>
      <c r="F16" s="172" t="s">
        <v>138</v>
      </c>
      <c r="G16" s="172" t="s">
        <v>138</v>
      </c>
      <c r="H16" s="173" t="s">
        <v>138</v>
      </c>
      <c r="I16" s="175"/>
    </row>
    <row r="17" spans="1:8">
      <c r="A17" s="105">
        <v>671</v>
      </c>
      <c r="B17" s="106">
        <v>45287</v>
      </c>
      <c r="C17" s="105" t="s">
        <v>136</v>
      </c>
      <c r="D17" s="105" t="s">
        <v>45</v>
      </c>
      <c r="E17" s="113">
        <v>8.8000999999999999E-3</v>
      </c>
      <c r="F17" s="108">
        <f>B4*E17</f>
        <v>84.876946899799961</v>
      </c>
      <c r="G17" s="108"/>
      <c r="H17" s="108">
        <f t="shared" ref="H17" si="2">F17</f>
        <v>84.876946899799961</v>
      </c>
    </row>
    <row r="18" spans="1:8" s="174" customFormat="1">
      <c r="A18" s="170">
        <v>672</v>
      </c>
      <c r="B18" s="171">
        <v>45287</v>
      </c>
      <c r="C18" s="105" t="s">
        <v>136</v>
      </c>
      <c r="D18" s="105" t="s">
        <v>45</v>
      </c>
      <c r="E18" s="172">
        <v>5.8588700000000001E-2</v>
      </c>
      <c r="F18" s="172">
        <f>E18*B4</f>
        <v>565.08789432259982</v>
      </c>
      <c r="G18" s="172"/>
      <c r="H18" s="173">
        <f>F18</f>
        <v>565.08789432259982</v>
      </c>
    </row>
    <row r="19" spans="1:8" s="174" customFormat="1">
      <c r="A19" s="170">
        <v>673</v>
      </c>
      <c r="B19" s="106">
        <v>45287</v>
      </c>
      <c r="C19" s="105" t="s">
        <v>136</v>
      </c>
      <c r="D19" s="105" t="s">
        <v>45</v>
      </c>
      <c r="E19" s="172">
        <v>9.7801999999999993E-3</v>
      </c>
      <c r="F19" s="172">
        <f>E19*B4</f>
        <v>94.330009439599948</v>
      </c>
      <c r="G19" s="172"/>
      <c r="H19" s="173">
        <f>F19</f>
        <v>94.330009439599948</v>
      </c>
    </row>
    <row r="20" spans="1:8" s="174" customFormat="1">
      <c r="A20" s="170">
        <v>674</v>
      </c>
      <c r="B20" s="171">
        <v>45287</v>
      </c>
      <c r="C20" s="105" t="s">
        <v>136</v>
      </c>
      <c r="D20" s="105" t="s">
        <v>45</v>
      </c>
      <c r="E20" s="172">
        <v>6.1351700000000002E-2</v>
      </c>
      <c r="F20" s="172">
        <f>E20*B4</f>
        <v>591.73702379659983</v>
      </c>
      <c r="G20" s="172"/>
      <c r="H20" s="173">
        <f>F20</f>
        <v>591.73702379659983</v>
      </c>
    </row>
    <row r="21" spans="1:8" s="174" customFormat="1">
      <c r="A21" s="170">
        <v>284</v>
      </c>
      <c r="B21" s="171">
        <v>45324</v>
      </c>
      <c r="C21" s="105" t="s">
        <v>139</v>
      </c>
      <c r="D21" s="105" t="s">
        <v>140</v>
      </c>
      <c r="E21" s="172">
        <v>2.0000000000000002E-5</v>
      </c>
      <c r="F21" s="172">
        <f>E21*B4</f>
        <v>0.19289995999999993</v>
      </c>
      <c r="G21" s="172"/>
      <c r="H21" s="173">
        <f>F21</f>
        <v>0.19289995999999993</v>
      </c>
    </row>
    <row r="22" spans="1:8">
      <c r="A22" s="105">
        <v>600</v>
      </c>
      <c r="B22" s="106">
        <v>45356</v>
      </c>
      <c r="C22" s="105" t="s">
        <v>45</v>
      </c>
      <c r="D22" s="105" t="s">
        <v>135</v>
      </c>
      <c r="E22" s="113">
        <v>3.5485200000000001E-2</v>
      </c>
      <c r="F22" s="108">
        <f>E22*B4</f>
        <v>342.25468302959985</v>
      </c>
      <c r="G22" s="108"/>
      <c r="H22" s="108">
        <f>F22</f>
        <v>342.25468302959985</v>
      </c>
    </row>
    <row r="23" spans="1:8">
      <c r="A23" s="109">
        <v>601</v>
      </c>
      <c r="B23" s="110">
        <v>45356</v>
      </c>
      <c r="C23" s="109" t="s">
        <v>45</v>
      </c>
      <c r="D23" s="109" t="s">
        <v>135</v>
      </c>
      <c r="E23" s="109">
        <v>1.0995E-3</v>
      </c>
      <c r="F23" s="112">
        <f>E23*B4</f>
        <v>10.604675300999995</v>
      </c>
      <c r="G23" s="112"/>
      <c r="H23" s="112">
        <f t="shared" ref="H23:H25" si="3">F23</f>
        <v>10.604675300999995</v>
      </c>
    </row>
    <row r="24" spans="1:8">
      <c r="A24" s="105">
        <v>602</v>
      </c>
      <c r="B24" s="106">
        <v>45356</v>
      </c>
      <c r="C24" s="105" t="s">
        <v>45</v>
      </c>
      <c r="D24" s="105" t="s">
        <v>135</v>
      </c>
      <c r="E24" s="113">
        <v>1.8993E-3</v>
      </c>
      <c r="F24" s="108">
        <f>E24*B4</f>
        <v>18.318744701399993</v>
      </c>
      <c r="G24" s="108"/>
      <c r="H24" s="108">
        <f t="shared" si="3"/>
        <v>18.318744701399993</v>
      </c>
    </row>
    <row r="25" spans="1:8">
      <c r="A25" s="109">
        <v>603</v>
      </c>
      <c r="B25" s="110">
        <v>45356</v>
      </c>
      <c r="C25" s="109" t="s">
        <v>45</v>
      </c>
      <c r="D25" s="109" t="s">
        <v>135</v>
      </c>
      <c r="E25" s="111">
        <v>4.8630000000000001E-3</v>
      </c>
      <c r="F25" s="112">
        <f>E25*B4</f>
        <v>46.903625273999978</v>
      </c>
      <c r="G25" s="112"/>
      <c r="H25" s="112">
        <f t="shared" si="3"/>
        <v>46.903625273999978</v>
      </c>
    </row>
    <row r="26" spans="1:8">
      <c r="A26" s="105">
        <v>891</v>
      </c>
      <c r="B26" s="106">
        <v>45391</v>
      </c>
      <c r="C26" s="105" t="s">
        <v>141</v>
      </c>
      <c r="D26" s="105" t="s">
        <v>137</v>
      </c>
      <c r="E26" s="113">
        <v>3.3529999999999997E-2</v>
      </c>
      <c r="F26" s="108"/>
      <c r="G26" s="108">
        <f>E26*C4</f>
        <v>215.59692763000001</v>
      </c>
      <c r="H26" s="108">
        <f>G26</f>
        <v>215.59692763000001</v>
      </c>
    </row>
    <row r="27" spans="1:8">
      <c r="A27" s="105">
        <v>892</v>
      </c>
      <c r="B27" s="106">
        <v>45391</v>
      </c>
      <c r="C27" s="105" t="s">
        <v>141</v>
      </c>
      <c r="D27" s="109" t="s">
        <v>86</v>
      </c>
      <c r="E27" s="111">
        <v>2.0399299999999999E-2</v>
      </c>
      <c r="F27" s="112"/>
      <c r="G27" s="112">
        <f>E27*C4</f>
        <v>131.16690742029999</v>
      </c>
      <c r="H27" s="112">
        <f>G27</f>
        <v>131.16690742029999</v>
      </c>
    </row>
    <row r="28" spans="1:8">
      <c r="A28" s="105">
        <v>931</v>
      </c>
      <c r="B28" s="106">
        <v>45394</v>
      </c>
      <c r="C28" s="105" t="s">
        <v>141</v>
      </c>
      <c r="D28" s="105" t="s">
        <v>142</v>
      </c>
      <c r="E28" s="113">
        <v>3.3871800000000001E-2</v>
      </c>
      <c r="F28" s="108">
        <f>E28*B4</f>
        <v>326.69344325639986</v>
      </c>
      <c r="G28" s="108"/>
      <c r="H28" s="108">
        <f>F28</f>
        <v>326.69344325639986</v>
      </c>
    </row>
    <row r="29" spans="1:8">
      <c r="A29" s="109">
        <v>932</v>
      </c>
      <c r="B29" s="110">
        <v>45394</v>
      </c>
      <c r="C29" s="105" t="s">
        <v>141</v>
      </c>
      <c r="D29" s="109" t="s">
        <v>86</v>
      </c>
      <c r="E29" s="109">
        <v>2.743E-2</v>
      </c>
      <c r="F29" s="112"/>
      <c r="G29" s="112">
        <f>E29*C4</f>
        <v>176.37410453000001</v>
      </c>
      <c r="H29" s="112">
        <f>G29</f>
        <v>176.37410453000001</v>
      </c>
    </row>
    <row r="30" spans="1:8">
      <c r="A30" s="105">
        <v>1029</v>
      </c>
      <c r="B30" s="106">
        <v>45406</v>
      </c>
      <c r="C30" s="105" t="s">
        <v>141</v>
      </c>
      <c r="D30" s="105" t="s">
        <v>142</v>
      </c>
      <c r="E30" s="113">
        <v>2.0320100000000001E-2</v>
      </c>
      <c r="F30" s="108"/>
      <c r="G30" s="108">
        <f>E30*C4</f>
        <v>130.6576537171</v>
      </c>
      <c r="H30" s="108">
        <f>G30</f>
        <v>130.6576537171</v>
      </c>
    </row>
    <row r="31" spans="1:8">
      <c r="A31" s="109">
        <v>1261</v>
      </c>
      <c r="B31" s="110">
        <v>45434</v>
      </c>
      <c r="C31" s="109" t="s">
        <v>140</v>
      </c>
      <c r="D31" s="109" t="s">
        <v>143</v>
      </c>
      <c r="E31" s="109">
        <v>2.0000000000000002E-5</v>
      </c>
      <c r="F31" s="112">
        <f>E31*B4</f>
        <v>0.19289995999999993</v>
      </c>
      <c r="G31" s="112"/>
      <c r="H31" s="112">
        <f>F31</f>
        <v>0.19289995999999993</v>
      </c>
    </row>
    <row r="32" spans="1:8">
      <c r="A32" s="105"/>
      <c r="B32" s="106"/>
      <c r="C32" s="105"/>
      <c r="D32" s="105"/>
      <c r="E32" s="107"/>
      <c r="F32" s="108"/>
      <c r="G32" s="108"/>
      <c r="H32" s="108"/>
    </row>
    <row r="33" spans="1:8">
      <c r="A33" s="109"/>
      <c r="B33" s="110"/>
      <c r="C33" s="109"/>
      <c r="D33" s="109"/>
      <c r="E33" s="111"/>
      <c r="F33" s="112"/>
      <c r="G33" s="112"/>
      <c r="H33" s="112"/>
    </row>
    <row r="34" spans="1:8">
      <c r="A34" s="105"/>
      <c r="B34" s="106"/>
      <c r="C34" s="105"/>
      <c r="D34" s="105"/>
      <c r="E34" s="113"/>
      <c r="F34" s="108"/>
      <c r="G34" s="108"/>
      <c r="H34" s="108"/>
    </row>
    <row r="35" spans="1:8">
      <c r="A35" s="109"/>
      <c r="B35" s="110"/>
      <c r="C35" s="109"/>
      <c r="D35" s="109"/>
      <c r="E35" s="109"/>
      <c r="F35" s="112"/>
      <c r="G35" s="112"/>
      <c r="H35" s="112">
        <f>SUM(H22:H34)</f>
        <v>1398.7636648197997</v>
      </c>
    </row>
    <row r="66" spans="14:27" ht="47.25">
      <c r="N66" s="133" t="s">
        <v>91</v>
      </c>
      <c r="O66" s="133" t="s">
        <v>34</v>
      </c>
      <c r="P66" s="133" t="s">
        <v>92</v>
      </c>
      <c r="Q66" s="133" t="s">
        <v>93</v>
      </c>
      <c r="R66" s="133" t="s">
        <v>94</v>
      </c>
      <c r="S66" s="133" t="s">
        <v>95</v>
      </c>
      <c r="T66" s="133" t="s">
        <v>96</v>
      </c>
      <c r="U66" s="133" t="s">
        <v>97</v>
      </c>
      <c r="V66" s="133" t="s">
        <v>92</v>
      </c>
      <c r="W66" s="133" t="s">
        <v>93</v>
      </c>
      <c r="X66" s="133" t="s">
        <v>94</v>
      </c>
      <c r="Y66" s="133" t="s">
        <v>95</v>
      </c>
      <c r="Z66" s="133" t="s">
        <v>96</v>
      </c>
      <c r="AA66" s="133" t="s">
        <v>97</v>
      </c>
    </row>
    <row r="67" spans="14:27">
      <c r="N67" s="179" t="s">
        <v>69</v>
      </c>
      <c r="O67" s="180" t="s">
        <v>26</v>
      </c>
      <c r="P67" s="181">
        <v>3113.2460000000001</v>
      </c>
      <c r="Q67" s="182">
        <f>-215.597-131.167-176.374-130.658</f>
        <v>-653.79600000000005</v>
      </c>
      <c r="R67" s="182">
        <f t="shared" ref="R67" si="4">P67+Q67</f>
        <v>2459.4499999999998</v>
      </c>
      <c r="S67" s="183">
        <v>3284.5410000000002</v>
      </c>
      <c r="T67" s="182">
        <f t="shared" ref="T67" si="5">R67-S67</f>
        <v>-825.09100000000035</v>
      </c>
      <c r="U67" s="184">
        <f t="shared" ref="U67" si="6">S67/R67</f>
        <v>1.3354778507389866</v>
      </c>
      <c r="V67" s="182">
        <f t="shared" ref="V67:W67" si="7">P67</f>
        <v>3113.2460000000001</v>
      </c>
      <c r="W67" s="182">
        <f t="shared" si="7"/>
        <v>-653.79600000000005</v>
      </c>
      <c r="X67" s="182">
        <f t="shared" ref="X67" si="8">V67+W67</f>
        <v>2459.4499999999998</v>
      </c>
      <c r="Y67" s="182">
        <f t="shared" ref="Y67" si="9">S67</f>
        <v>3284.5410000000002</v>
      </c>
      <c r="Z67" s="182">
        <f t="shared" ref="Z67" si="10">X67-Y67</f>
        <v>-825.09100000000035</v>
      </c>
      <c r="AA67" s="184">
        <f t="shared" ref="AA67" si="11">Y67/X67</f>
        <v>1.3354778507389866</v>
      </c>
    </row>
    <row r="233" spans="11:18" ht="15.75" thickBot="1"/>
    <row r="234" spans="11:18" ht="28.5">
      <c r="K234" s="164" t="s">
        <v>90</v>
      </c>
      <c r="L234" s="165" t="s">
        <v>91</v>
      </c>
      <c r="M234" s="165" t="s">
        <v>92</v>
      </c>
      <c r="N234" s="165" t="s">
        <v>93</v>
      </c>
      <c r="O234" s="165" t="s">
        <v>94</v>
      </c>
      <c r="P234" s="165" t="s">
        <v>95</v>
      </c>
      <c r="Q234" s="165" t="s">
        <v>96</v>
      </c>
      <c r="R234" s="166" t="s">
        <v>97</v>
      </c>
    </row>
    <row r="235" spans="11:18" ht="29.25" thickBot="1">
      <c r="K235" s="167" t="s">
        <v>98</v>
      </c>
      <c r="L235" s="168" t="s">
        <v>33</v>
      </c>
      <c r="M235" s="168">
        <v>1179.1610000000001</v>
      </c>
      <c r="N235" s="168">
        <v>-193.10399999999998</v>
      </c>
      <c r="O235" s="168">
        <v>986.05700000000002</v>
      </c>
      <c r="P235" s="168">
        <v>1089.3969999999999</v>
      </c>
      <c r="Q235" s="168">
        <v>-103.33999999999992</v>
      </c>
      <c r="R235" s="169">
        <v>1.1048012437414876</v>
      </c>
    </row>
  </sheetData>
  <mergeCells count="1">
    <mergeCell ref="A7:G7"/>
  </mergeCells>
  <conditionalFormatting sqref="AA67">
    <cfRule type="cellIs" dxfId="1" priority="1" operator="greaterThan">
      <formula>0.98</formula>
    </cfRule>
  </conditionalFormatting>
  <conditionalFormatting sqref="AA6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{607C7661-A764-4081-9EB3-41E695307539}</x14:id>
        </ext>
      </extLst>
    </cfRule>
  </conditionalFormatting>
  <conditionalFormatting sqref="AA6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{1C1FD17D-561C-4338-8243-D550C519F3C1}</x14:id>
        </ext>
      </extLst>
    </cfRule>
  </conditionalFormatting>
  <conditionalFormatting sqref="U6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{F3B2F31D-78EC-451C-A3AB-C68DD11CDA26}</x14:id>
        </ext>
      </extLst>
    </cfRule>
  </conditionalFormatting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7C7661-A764-4081-9EB3-41E6953075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AA67</xm:sqref>
        </x14:conditionalFormatting>
        <x14:conditionalFormatting xmlns:xm="http://schemas.microsoft.com/office/excel/2006/main">
          <x14:cfRule type="dataBar" id="{1C1FD17D-561C-4338-8243-D550C519F3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AA67</xm:sqref>
        </x14:conditionalFormatting>
        <x14:conditionalFormatting xmlns:xm="http://schemas.microsoft.com/office/excel/2006/main">
          <x14:cfRule type="dataBar" id="{F3B2F31D-78EC-451C-A3AB-C68DD11CDA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zoomScale="80" zoomScaleNormal="80" workbookViewId="0">
      <selection sqref="A1:Q74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9.57031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7" s="16" customFormat="1">
      <c r="A1" s="15" t="s">
        <v>5</v>
      </c>
      <c r="B1" s="15" t="s">
        <v>6</v>
      </c>
      <c r="C1" s="23" t="s">
        <v>7</v>
      </c>
      <c r="D1" s="23" t="s">
        <v>8</v>
      </c>
      <c r="E1" s="23" t="s">
        <v>9</v>
      </c>
      <c r="F1" s="23" t="s">
        <v>10</v>
      </c>
      <c r="G1" s="23" t="s">
        <v>11</v>
      </c>
      <c r="H1" s="23" t="s">
        <v>12</v>
      </c>
      <c r="I1" s="23" t="s">
        <v>13</v>
      </c>
      <c r="J1" s="23" t="s">
        <v>14</v>
      </c>
      <c r="K1" s="23" t="s">
        <v>15</v>
      </c>
      <c r="L1" s="23" t="s">
        <v>16</v>
      </c>
      <c r="M1" s="24" t="s">
        <v>17</v>
      </c>
      <c r="N1" s="23" t="s">
        <v>18</v>
      </c>
      <c r="O1" s="25" t="s">
        <v>19</v>
      </c>
      <c r="P1" s="25" t="s">
        <v>73</v>
      </c>
      <c r="Q1" s="25" t="s">
        <v>74</v>
      </c>
    </row>
    <row r="2" spans="1:17">
      <c r="A2" s="36" t="s">
        <v>21</v>
      </c>
      <c r="B2" s="37" t="s">
        <v>22</v>
      </c>
      <c r="C2" s="19" t="s">
        <v>1</v>
      </c>
      <c r="D2" s="19" t="s">
        <v>20</v>
      </c>
      <c r="E2" s="26" t="str">
        <f>+'CUOTA INDUSTRIAL'!C$8</f>
        <v>ALIMENTOS MARINOS S.A.</v>
      </c>
      <c r="F2" s="93">
        <v>45292</v>
      </c>
      <c r="G2" s="93">
        <v>45657</v>
      </c>
      <c r="H2" s="20">
        <f>'CUOTA INDUSTRIAL'!E8</f>
        <v>0.96499999999999997</v>
      </c>
      <c r="I2" s="20">
        <f>'CUOTA INDUSTRIAL'!F8</f>
        <v>0</v>
      </c>
      <c r="J2" s="20">
        <f>'CUOTA INDUSTRIAL'!G8</f>
        <v>0.96499999999999997</v>
      </c>
      <c r="K2" s="20">
        <f>'CUOTA INDUSTRIAL'!H8</f>
        <v>0</v>
      </c>
      <c r="L2" s="20">
        <f>'CUOTA INDUSTRIAL'!I8</f>
        <v>0.96499999999999997</v>
      </c>
      <c r="M2" s="122">
        <f>'CUOTA INDUSTRIAL'!J8</f>
        <v>0</v>
      </c>
      <c r="N2" s="19" t="s">
        <v>31</v>
      </c>
      <c r="O2" s="22">
        <f>RESUMEN!$B$5</f>
        <v>45482</v>
      </c>
      <c r="P2" s="19">
        <v>2024</v>
      </c>
      <c r="Q2" s="19"/>
    </row>
    <row r="3" spans="1:17" s="43" customFormat="1">
      <c r="A3" s="38" t="s">
        <v>21</v>
      </c>
      <c r="B3" s="39" t="s">
        <v>22</v>
      </c>
      <c r="C3" s="40" t="s">
        <v>1</v>
      </c>
      <c r="D3" s="40" t="s">
        <v>20</v>
      </c>
      <c r="E3" s="44" t="str">
        <f>+'CUOTA INDUSTRIAL'!C$8</f>
        <v>ALIMENTOS MARINOS S.A.</v>
      </c>
      <c r="F3" s="93">
        <v>45292</v>
      </c>
      <c r="G3" s="93">
        <v>45657</v>
      </c>
      <c r="H3" s="41">
        <f>'CUOTA INDUSTRIAL'!K8</f>
        <v>0.96499999999999997</v>
      </c>
      <c r="I3" s="41">
        <f>'CUOTA INDUSTRIAL'!L8</f>
        <v>0</v>
      </c>
      <c r="J3" s="41">
        <f>'CUOTA INDUSTRIAL'!M8</f>
        <v>0.96499999999999997</v>
      </c>
      <c r="K3" s="41">
        <f>'CUOTA INDUSTRIAL'!N8</f>
        <v>0</v>
      </c>
      <c r="L3" s="41">
        <f>'CUOTA INDUSTRIAL'!O8</f>
        <v>0.96499999999999997</v>
      </c>
      <c r="M3" s="123">
        <f>'CUOTA INDUSTRIAL'!P8</f>
        <v>0</v>
      </c>
      <c r="N3" s="40" t="s">
        <v>31</v>
      </c>
      <c r="O3" s="42">
        <f>RESUMEN!$B$5</f>
        <v>45482</v>
      </c>
      <c r="P3" s="19">
        <v>2024</v>
      </c>
      <c r="Q3" s="40"/>
    </row>
    <row r="4" spans="1:17">
      <c r="A4" s="36" t="s">
        <v>21</v>
      </c>
      <c r="B4" s="37" t="s">
        <v>22</v>
      </c>
      <c r="C4" s="19" t="s">
        <v>1</v>
      </c>
      <c r="D4" s="19" t="s">
        <v>20</v>
      </c>
      <c r="E4" s="26" t="str">
        <f>+'CUOTA INDUSTRIAL'!C$9</f>
        <v>PACIFICBLU SpA.</v>
      </c>
      <c r="F4" s="93">
        <v>45292</v>
      </c>
      <c r="G4" s="93">
        <v>45657</v>
      </c>
      <c r="H4" s="20">
        <f>'CUOTA INDUSTRIAL'!E9</f>
        <v>1179.1610000000001</v>
      </c>
      <c r="I4" s="20">
        <f>'CUOTA INDUSTRIAL'!F9</f>
        <v>2645.6884</v>
      </c>
      <c r="J4" s="20">
        <f>'CUOTA INDUSTRIAL'!G9</f>
        <v>3824.8494000000001</v>
      </c>
      <c r="K4" s="20">
        <f>'CUOTA INDUSTRIAL'!H9</f>
        <v>2222.2440000000001</v>
      </c>
      <c r="L4" s="20">
        <f>'CUOTA INDUSTRIAL'!I9</f>
        <v>1602.6053999999999</v>
      </c>
      <c r="M4" s="122">
        <f>'CUOTA INDUSTRIAL'!J9</f>
        <v>0.58100169904728804</v>
      </c>
      <c r="N4" s="19" t="s">
        <v>31</v>
      </c>
      <c r="O4" s="22">
        <f>RESUMEN!$B$5</f>
        <v>45482</v>
      </c>
      <c r="P4" s="19">
        <v>2024</v>
      </c>
      <c r="Q4" s="19"/>
    </row>
    <row r="5" spans="1:17" s="43" customFormat="1">
      <c r="A5" s="38" t="s">
        <v>21</v>
      </c>
      <c r="B5" s="39" t="s">
        <v>22</v>
      </c>
      <c r="C5" s="40" t="s">
        <v>1</v>
      </c>
      <c r="D5" s="40" t="s">
        <v>20</v>
      </c>
      <c r="E5" s="44" t="str">
        <f>+'CUOTA INDUSTRIAL'!C$9</f>
        <v>PACIFICBLU SpA.</v>
      </c>
      <c r="F5" s="93">
        <v>45292</v>
      </c>
      <c r="G5" s="93">
        <v>45657</v>
      </c>
      <c r="H5" s="41">
        <f>'CUOTA INDUSTRIAL'!K9</f>
        <v>1179.1610000000001</v>
      </c>
      <c r="I5" s="41">
        <f>'CUOTA INDUSTRIAL'!L9</f>
        <v>2645.6884</v>
      </c>
      <c r="J5" s="41">
        <f>'CUOTA INDUSTRIAL'!M9</f>
        <v>3824.8494000000001</v>
      </c>
      <c r="K5" s="41">
        <f>'CUOTA INDUSTRIAL'!N9</f>
        <v>2222.2440000000001</v>
      </c>
      <c r="L5" s="41">
        <f>'CUOTA INDUSTRIAL'!O9</f>
        <v>1602.6053999999999</v>
      </c>
      <c r="M5" s="123">
        <f>'CUOTA INDUSTRIAL'!P9</f>
        <v>0.58100169904728804</v>
      </c>
      <c r="N5" s="40" t="s">
        <v>31</v>
      </c>
      <c r="O5" s="42">
        <f>RESUMEN!$B$5</f>
        <v>45482</v>
      </c>
      <c r="P5" s="19">
        <v>2024</v>
      </c>
      <c r="Q5" s="40"/>
    </row>
    <row r="6" spans="1:17">
      <c r="A6" s="36" t="s">
        <v>21</v>
      </c>
      <c r="B6" s="37" t="s">
        <v>22</v>
      </c>
      <c r="C6" s="19" t="s">
        <v>1</v>
      </c>
      <c r="D6" s="19" t="s">
        <v>20</v>
      </c>
      <c r="E6" s="26" t="str">
        <f>+'CUOTA INDUSTRIAL'!C$10</f>
        <v>BRACPESCA S.A.</v>
      </c>
      <c r="F6" s="93">
        <v>45292</v>
      </c>
      <c r="G6" s="93">
        <v>45657</v>
      </c>
      <c r="H6" s="20">
        <f>'CUOTA INDUSTRIAL'!E10</f>
        <v>0.28899999999999998</v>
      </c>
      <c r="I6" s="20">
        <f>'CUOTA INDUSTRIAL'!F10</f>
        <v>0</v>
      </c>
      <c r="J6" s="20">
        <f>'CUOTA INDUSTRIAL'!G10</f>
        <v>0.28899999999999998</v>
      </c>
      <c r="K6" s="20">
        <f>'CUOTA INDUSTRIAL'!H10</f>
        <v>0</v>
      </c>
      <c r="L6" s="20">
        <f>'CUOTA INDUSTRIAL'!I10</f>
        <v>0.28899999999999998</v>
      </c>
      <c r="M6" s="122">
        <f>'CUOTA INDUSTRIAL'!J10</f>
        <v>0</v>
      </c>
      <c r="N6" s="19" t="s">
        <v>31</v>
      </c>
      <c r="O6" s="22">
        <f>RESUMEN!$B$5</f>
        <v>45482</v>
      </c>
      <c r="P6" s="19">
        <v>2024</v>
      </c>
      <c r="Q6" s="19"/>
    </row>
    <row r="7" spans="1:17" s="43" customFormat="1">
      <c r="A7" s="38" t="s">
        <v>21</v>
      </c>
      <c r="B7" s="39" t="s">
        <v>22</v>
      </c>
      <c r="C7" s="40" t="s">
        <v>1</v>
      </c>
      <c r="D7" s="40" t="s">
        <v>20</v>
      </c>
      <c r="E7" s="44" t="str">
        <f>+'CUOTA INDUSTRIAL'!C$10</f>
        <v>BRACPESCA S.A.</v>
      </c>
      <c r="F7" s="93">
        <v>45292</v>
      </c>
      <c r="G7" s="93">
        <v>45657</v>
      </c>
      <c r="H7" s="41">
        <f>'CUOTA INDUSTRIAL'!K10</f>
        <v>0.28899999999999998</v>
      </c>
      <c r="I7" s="41">
        <f>'CUOTA INDUSTRIAL'!L10</f>
        <v>0</v>
      </c>
      <c r="J7" s="41">
        <f>'CUOTA INDUSTRIAL'!M10</f>
        <v>0.28899999999999998</v>
      </c>
      <c r="K7" s="41">
        <f>'CUOTA INDUSTRIAL'!N10</f>
        <v>0</v>
      </c>
      <c r="L7" s="41">
        <f>'CUOTA INDUSTRIAL'!O10</f>
        <v>0.28899999999999998</v>
      </c>
      <c r="M7" s="123">
        <f>'CUOTA INDUSTRIAL'!P10</f>
        <v>0</v>
      </c>
      <c r="N7" s="40" t="s">
        <v>31</v>
      </c>
      <c r="O7" s="42">
        <f>RESUMEN!$B$5</f>
        <v>45482</v>
      </c>
      <c r="P7" s="19">
        <v>2024</v>
      </c>
      <c r="Q7" s="40"/>
    </row>
    <row r="8" spans="1:17">
      <c r="A8" s="36" t="s">
        <v>21</v>
      </c>
      <c r="B8" s="37" t="s">
        <v>22</v>
      </c>
      <c r="C8" s="19" t="s">
        <v>1</v>
      </c>
      <c r="D8" s="19" t="s">
        <v>20</v>
      </c>
      <c r="E8" s="26" t="s">
        <v>111</v>
      </c>
      <c r="F8" s="93">
        <v>45292</v>
      </c>
      <c r="G8" s="93">
        <v>45657</v>
      </c>
      <c r="H8" s="20">
        <f>'CUOTA INDUSTRIAL'!E11</f>
        <v>0.28899999999999998</v>
      </c>
      <c r="I8" s="20">
        <f>'CUOTA INDUSTRIAL'!F11</f>
        <v>0</v>
      </c>
      <c r="J8" s="20">
        <f>'CUOTA INDUSTRIAL'!G11</f>
        <v>0.28899999999999998</v>
      </c>
      <c r="K8" s="20">
        <f>'CUOTA INDUSTRIAL'!H11</f>
        <v>0</v>
      </c>
      <c r="L8" s="20">
        <f>'CUOTA INDUSTRIAL'!I11</f>
        <v>0.28899999999999998</v>
      </c>
      <c r="M8" s="124">
        <f>'CUOTA INDUSTRIAL'!J11</f>
        <v>0</v>
      </c>
      <c r="N8" s="40" t="s">
        <v>31</v>
      </c>
      <c r="O8" s="42">
        <f>RESUMEN!$B$5</f>
        <v>45482</v>
      </c>
      <c r="P8" s="19">
        <v>2024</v>
      </c>
      <c r="Q8" s="19"/>
    </row>
    <row r="9" spans="1:17" s="43" customFormat="1">
      <c r="A9" s="38" t="s">
        <v>21</v>
      </c>
      <c r="B9" s="39" t="s">
        <v>22</v>
      </c>
      <c r="C9" s="40" t="s">
        <v>1</v>
      </c>
      <c r="D9" s="40" t="s">
        <v>20</v>
      </c>
      <c r="E9" s="44" t="s">
        <v>111</v>
      </c>
      <c r="F9" s="93">
        <v>45292</v>
      </c>
      <c r="G9" s="93">
        <v>45657</v>
      </c>
      <c r="H9" s="41">
        <f>'CUOTA INDUSTRIAL'!K11</f>
        <v>0.28899999999999998</v>
      </c>
      <c r="I9" s="41">
        <f>'CUOTA INDUSTRIAL'!L11</f>
        <v>0</v>
      </c>
      <c r="J9" s="41">
        <f>'CUOTA INDUSTRIAL'!M11</f>
        <v>0.28899999999999998</v>
      </c>
      <c r="K9" s="41">
        <f>'CUOTA INDUSTRIAL'!N11</f>
        <v>0</v>
      </c>
      <c r="L9" s="41">
        <f>'CUOTA INDUSTRIAL'!O11</f>
        <v>0.28899999999999998</v>
      </c>
      <c r="M9" s="125">
        <f>'CUOTA INDUSTRIAL'!P11</f>
        <v>0</v>
      </c>
      <c r="N9" s="40" t="s">
        <v>31</v>
      </c>
      <c r="O9" s="42">
        <f>RESUMEN!$B$5</f>
        <v>45482</v>
      </c>
      <c r="P9" s="19">
        <v>2024</v>
      </c>
      <c r="Q9" s="40"/>
    </row>
    <row r="10" spans="1:17">
      <c r="A10" s="36" t="s">
        <v>21</v>
      </c>
      <c r="B10" s="37" t="s">
        <v>22</v>
      </c>
      <c r="C10" s="19" t="s">
        <v>1</v>
      </c>
      <c r="D10" s="19" t="s">
        <v>20</v>
      </c>
      <c r="E10" s="26" t="s">
        <v>112</v>
      </c>
      <c r="F10" s="93">
        <v>45292</v>
      </c>
      <c r="G10" s="93">
        <v>45657</v>
      </c>
      <c r="H10" s="20">
        <f>'CUOTA INDUSTRIAL'!E12</f>
        <v>0.28899999999999998</v>
      </c>
      <c r="I10" s="20">
        <f>'CUOTA INDUSTRIAL'!F12</f>
        <v>0</v>
      </c>
      <c r="J10" s="20">
        <f>'CUOTA INDUSTRIAL'!G12</f>
        <v>0.28899999999999998</v>
      </c>
      <c r="K10" s="20">
        <f>'CUOTA INDUSTRIAL'!H12</f>
        <v>0</v>
      </c>
      <c r="L10" s="20">
        <f>'CUOTA INDUSTRIAL'!I12</f>
        <v>0.28899999999999998</v>
      </c>
      <c r="M10" s="124">
        <f>'CUOTA INDUSTRIAL'!J12</f>
        <v>0</v>
      </c>
      <c r="N10" s="40" t="s">
        <v>31</v>
      </c>
      <c r="O10" s="42">
        <f>RESUMEN!$B$5</f>
        <v>45482</v>
      </c>
      <c r="P10" s="19">
        <v>2024</v>
      </c>
      <c r="Q10" s="19"/>
    </row>
    <row r="11" spans="1:17" s="43" customFormat="1">
      <c r="A11" s="38" t="s">
        <v>21</v>
      </c>
      <c r="B11" s="39" t="s">
        <v>22</v>
      </c>
      <c r="C11" s="40" t="s">
        <v>1</v>
      </c>
      <c r="D11" s="40" t="s">
        <v>20</v>
      </c>
      <c r="E11" s="44" t="s">
        <v>112</v>
      </c>
      <c r="F11" s="93">
        <v>45292</v>
      </c>
      <c r="G11" s="93">
        <v>45657</v>
      </c>
      <c r="H11" s="41">
        <f>'CUOTA INDUSTRIAL'!K12</f>
        <v>0.28899999999999998</v>
      </c>
      <c r="I11" s="41">
        <f>'CUOTA INDUSTRIAL'!L12</f>
        <v>0</v>
      </c>
      <c r="J11" s="41">
        <f>'CUOTA INDUSTRIAL'!M12</f>
        <v>0.28899999999999998</v>
      </c>
      <c r="K11" s="41">
        <f>'CUOTA INDUSTRIAL'!N12</f>
        <v>0</v>
      </c>
      <c r="L11" s="41">
        <f>'CUOTA INDUSTRIAL'!O12</f>
        <v>0.28899999999999998</v>
      </c>
      <c r="M11" s="125">
        <f>'CUOTA INDUSTRIAL'!P12</f>
        <v>0</v>
      </c>
      <c r="N11" s="40" t="s">
        <v>31</v>
      </c>
      <c r="O11" s="42">
        <f>RESUMEN!$B$5</f>
        <v>45482</v>
      </c>
      <c r="P11" s="19">
        <v>2024</v>
      </c>
      <c r="Q11" s="40"/>
    </row>
    <row r="12" spans="1:17">
      <c r="A12" s="36" t="s">
        <v>21</v>
      </c>
      <c r="B12" s="37" t="s">
        <v>22</v>
      </c>
      <c r="C12" s="19" t="s">
        <v>1</v>
      </c>
      <c r="D12" s="19" t="s">
        <v>20</v>
      </c>
      <c r="E12" s="26" t="s">
        <v>113</v>
      </c>
      <c r="F12" s="93">
        <v>45292</v>
      </c>
      <c r="G12" s="93">
        <v>45657</v>
      </c>
      <c r="H12" s="20">
        <f>'CUOTA INDUSTRIAL'!E13</f>
        <v>0.28899999999999998</v>
      </c>
      <c r="I12" s="20">
        <f>'CUOTA INDUSTRIAL'!F13</f>
        <v>0</v>
      </c>
      <c r="J12" s="20">
        <f>'CUOTA INDUSTRIAL'!G13</f>
        <v>0.28899999999999998</v>
      </c>
      <c r="K12" s="20">
        <f>'CUOTA INDUSTRIAL'!H13</f>
        <v>0</v>
      </c>
      <c r="L12" s="20">
        <f>'CUOTA INDUSTRIAL'!I13</f>
        <v>0.28899999999999998</v>
      </c>
      <c r="M12" s="124">
        <f>'CUOTA INDUSTRIAL'!J13</f>
        <v>0</v>
      </c>
      <c r="N12" s="40" t="s">
        <v>31</v>
      </c>
      <c r="O12" s="42">
        <f>RESUMEN!$B$5</f>
        <v>45482</v>
      </c>
      <c r="P12" s="19">
        <v>2024</v>
      </c>
      <c r="Q12" s="19"/>
    </row>
    <row r="13" spans="1:17" s="43" customFormat="1">
      <c r="A13" s="38" t="s">
        <v>21</v>
      </c>
      <c r="B13" s="39" t="s">
        <v>22</v>
      </c>
      <c r="C13" s="40" t="s">
        <v>1</v>
      </c>
      <c r="D13" s="40" t="s">
        <v>20</v>
      </c>
      <c r="E13" s="44" t="s">
        <v>113</v>
      </c>
      <c r="F13" s="93">
        <v>45292</v>
      </c>
      <c r="G13" s="93">
        <v>45657</v>
      </c>
      <c r="H13" s="41">
        <f>'CUOTA INDUSTRIAL'!K13</f>
        <v>0.28899999999999998</v>
      </c>
      <c r="I13" s="41">
        <f>'CUOTA INDUSTRIAL'!L13</f>
        <v>0</v>
      </c>
      <c r="J13" s="41">
        <f>'CUOTA INDUSTRIAL'!M13</f>
        <v>0.28899999999999998</v>
      </c>
      <c r="K13" s="41">
        <f>'CUOTA INDUSTRIAL'!N13</f>
        <v>0</v>
      </c>
      <c r="L13" s="41">
        <f>'CUOTA INDUSTRIAL'!O13</f>
        <v>0.28899999999999998</v>
      </c>
      <c r="M13" s="125">
        <f>'CUOTA INDUSTRIAL'!P13</f>
        <v>0</v>
      </c>
      <c r="N13" s="40" t="s">
        <v>31</v>
      </c>
      <c r="O13" s="42">
        <f>RESUMEN!$B$5</f>
        <v>45482</v>
      </c>
      <c r="P13" s="19">
        <v>2024</v>
      </c>
      <c r="Q13" s="40"/>
    </row>
    <row r="14" spans="1:17">
      <c r="A14" s="36" t="s">
        <v>21</v>
      </c>
      <c r="B14" s="37" t="s">
        <v>22</v>
      </c>
      <c r="C14" s="19" t="s">
        <v>1</v>
      </c>
      <c r="D14" s="19" t="s">
        <v>20</v>
      </c>
      <c r="E14" s="26" t="s">
        <v>133</v>
      </c>
      <c r="F14" s="93">
        <v>45292</v>
      </c>
      <c r="G14" s="93">
        <v>45657</v>
      </c>
      <c r="H14" s="20">
        <f>'CUOTA INDUSTRIAL'!E14</f>
        <v>0.222</v>
      </c>
      <c r="I14" s="20">
        <f>'CUOTA INDUSTRIAL'!F14</f>
        <v>0.193</v>
      </c>
      <c r="J14" s="20">
        <f>'CUOTA INDUSTRIAL'!G14</f>
        <v>0.41500000000000004</v>
      </c>
      <c r="K14" s="20">
        <f>'CUOTA INDUSTRIAL'!H14</f>
        <v>0</v>
      </c>
      <c r="L14" s="20">
        <f>'CUOTA INDUSTRIAL'!I14</f>
        <v>0.41500000000000004</v>
      </c>
      <c r="M14" s="124">
        <f>'CUOTA INDUSTRIAL'!J14</f>
        <v>0</v>
      </c>
      <c r="N14" s="40" t="s">
        <v>31</v>
      </c>
      <c r="O14" s="42">
        <f>RESUMEN!$B$5</f>
        <v>45482</v>
      </c>
      <c r="P14" s="19">
        <v>2024</v>
      </c>
      <c r="Q14" s="19"/>
    </row>
    <row r="15" spans="1:17" s="43" customFormat="1">
      <c r="A15" s="38" t="s">
        <v>21</v>
      </c>
      <c r="B15" s="39" t="s">
        <v>22</v>
      </c>
      <c r="C15" s="40" t="s">
        <v>1</v>
      </c>
      <c r="D15" s="40" t="s">
        <v>20</v>
      </c>
      <c r="E15" s="44" t="s">
        <v>133</v>
      </c>
      <c r="F15" s="93">
        <v>45292</v>
      </c>
      <c r="G15" s="93">
        <v>45657</v>
      </c>
      <c r="H15" s="41">
        <f>'CUOTA INDUSTRIAL'!K14</f>
        <v>0.222</v>
      </c>
      <c r="I15" s="41">
        <f>'CUOTA INDUSTRIAL'!L14</f>
        <v>0.193</v>
      </c>
      <c r="J15" s="41">
        <f>'CUOTA INDUSTRIAL'!M14</f>
        <v>0.41500000000000004</v>
      </c>
      <c r="K15" s="41">
        <f>'CUOTA INDUSTRIAL'!N14</f>
        <v>0</v>
      </c>
      <c r="L15" s="41">
        <f>'CUOTA INDUSTRIAL'!O14</f>
        <v>0.41500000000000004</v>
      </c>
      <c r="M15" s="125">
        <f>'CUOTA INDUSTRIAL'!P14</f>
        <v>0</v>
      </c>
      <c r="N15" s="40" t="s">
        <v>31</v>
      </c>
      <c r="O15" s="42">
        <f>RESUMEN!$B$5</f>
        <v>45482</v>
      </c>
      <c r="P15" s="19">
        <v>2024</v>
      </c>
      <c r="Q15" s="40"/>
    </row>
    <row r="16" spans="1:17">
      <c r="A16" s="36" t="s">
        <v>21</v>
      </c>
      <c r="B16" s="37" t="s">
        <v>22</v>
      </c>
      <c r="C16" s="19" t="s">
        <v>1</v>
      </c>
      <c r="D16" s="19" t="s">
        <v>20</v>
      </c>
      <c r="E16" s="26" t="str">
        <f>+'CUOTA INDUSTRIAL'!C$15</f>
        <v>BLUMAR S.A.</v>
      </c>
      <c r="F16" s="93">
        <v>45292</v>
      </c>
      <c r="G16" s="93">
        <v>45657</v>
      </c>
      <c r="H16" s="20">
        <f>'CUOTA INDUSTRIAL'!E15</f>
        <v>2.8940000000000001</v>
      </c>
      <c r="I16" s="20">
        <f>'CUOTA INDUSTRIAL'!F15</f>
        <v>0</v>
      </c>
      <c r="J16" s="20">
        <f>'CUOTA INDUSTRIAL'!G15</f>
        <v>2.8940000000000001</v>
      </c>
      <c r="K16" s="20">
        <f>'CUOTA INDUSTRIAL'!H15</f>
        <v>0</v>
      </c>
      <c r="L16" s="20">
        <f>'CUOTA INDUSTRIAL'!I15</f>
        <v>2.8940000000000001</v>
      </c>
      <c r="M16" s="122">
        <f>'CUOTA INDUSTRIAL'!J15</f>
        <v>0</v>
      </c>
      <c r="N16" s="40" t="s">
        <v>31</v>
      </c>
      <c r="O16" s="22">
        <f>RESUMEN!$B$5</f>
        <v>45482</v>
      </c>
      <c r="P16" s="19">
        <v>2024</v>
      </c>
      <c r="Q16" s="19"/>
    </row>
    <row r="17" spans="1:17" s="43" customFormat="1" ht="15.75" customHeight="1">
      <c r="A17" s="38" t="s">
        <v>21</v>
      </c>
      <c r="B17" s="39" t="s">
        <v>22</v>
      </c>
      <c r="C17" s="40" t="s">
        <v>1</v>
      </c>
      <c r="D17" s="40" t="s">
        <v>20</v>
      </c>
      <c r="E17" s="44" t="str">
        <f>+'CUOTA INDUSTRIAL'!C$15</f>
        <v>BLUMAR S.A.</v>
      </c>
      <c r="F17" s="93">
        <v>45292</v>
      </c>
      <c r="G17" s="93">
        <v>45657</v>
      </c>
      <c r="H17" s="41">
        <f>'CUOTA INDUSTRIAL'!K15</f>
        <v>2.8940000000000001</v>
      </c>
      <c r="I17" s="41">
        <f>'CUOTA INDUSTRIAL'!L15</f>
        <v>0</v>
      </c>
      <c r="J17" s="41">
        <f>'CUOTA INDUSTRIAL'!M15</f>
        <v>2.8940000000000001</v>
      </c>
      <c r="K17" s="41">
        <f>'CUOTA INDUSTRIAL'!N15</f>
        <v>0</v>
      </c>
      <c r="L17" s="41">
        <f>'CUOTA INDUSTRIAL'!O15</f>
        <v>2.8940000000000001</v>
      </c>
      <c r="M17" s="123">
        <f>'CUOTA INDUSTRIAL'!P15</f>
        <v>0</v>
      </c>
      <c r="N17" s="40" t="s">
        <v>31</v>
      </c>
      <c r="O17" s="42">
        <f>RESUMEN!$B$5</f>
        <v>45482</v>
      </c>
      <c r="P17" s="19">
        <v>2024</v>
      </c>
      <c r="Q17" s="40"/>
    </row>
    <row r="18" spans="1:17">
      <c r="A18" s="36" t="s">
        <v>21</v>
      </c>
      <c r="B18" s="37" t="s">
        <v>22</v>
      </c>
      <c r="C18" s="19" t="s">
        <v>1</v>
      </c>
      <c r="D18" s="19" t="s">
        <v>20</v>
      </c>
      <c r="E18" s="26" t="str">
        <f>+'CUOTA INDUSTRIAL'!C$16</f>
        <v>FOODCORP CHILE S.A.</v>
      </c>
      <c r="F18" s="93">
        <v>45292</v>
      </c>
      <c r="G18" s="93">
        <v>45657</v>
      </c>
      <c r="H18" s="20">
        <f>'CUOTA INDUSTRIAL'!E16</f>
        <v>52.664999999999999</v>
      </c>
      <c r="I18" s="20">
        <f>'CUOTA INDUSTRIAL'!F16</f>
        <v>0</v>
      </c>
      <c r="J18" s="20">
        <f>'CUOTA INDUSTRIAL'!G16</f>
        <v>52.664999999999999</v>
      </c>
      <c r="K18" s="20">
        <f>'CUOTA INDUSTRIAL'!H16</f>
        <v>0</v>
      </c>
      <c r="L18" s="20">
        <f>'CUOTA INDUSTRIAL'!I16</f>
        <v>52.664999999999999</v>
      </c>
      <c r="M18" s="122">
        <f>'CUOTA INDUSTRIAL'!J16</f>
        <v>0</v>
      </c>
      <c r="N18" s="40" t="s">
        <v>31</v>
      </c>
      <c r="O18" s="22">
        <f>RESUMEN!$B$5</f>
        <v>45482</v>
      </c>
      <c r="P18" s="19">
        <v>2024</v>
      </c>
      <c r="Q18" s="19"/>
    </row>
    <row r="19" spans="1:17" s="43" customFormat="1">
      <c r="A19" s="38" t="s">
        <v>21</v>
      </c>
      <c r="B19" s="39" t="s">
        <v>22</v>
      </c>
      <c r="C19" s="40" t="s">
        <v>1</v>
      </c>
      <c r="D19" s="40" t="s">
        <v>20</v>
      </c>
      <c r="E19" s="44" t="str">
        <f>+'CUOTA INDUSTRIAL'!C$16</f>
        <v>FOODCORP CHILE S.A.</v>
      </c>
      <c r="F19" s="93">
        <v>45292</v>
      </c>
      <c r="G19" s="93">
        <v>45657</v>
      </c>
      <c r="H19" s="41">
        <f>'CUOTA INDUSTRIAL'!K16</f>
        <v>52.664999999999999</v>
      </c>
      <c r="I19" s="41">
        <f>'CUOTA INDUSTRIAL'!L16</f>
        <v>0</v>
      </c>
      <c r="J19" s="41">
        <f>'CUOTA INDUSTRIAL'!M16</f>
        <v>52.664999999999999</v>
      </c>
      <c r="K19" s="41">
        <f>'CUOTA INDUSTRIAL'!N16</f>
        <v>0</v>
      </c>
      <c r="L19" s="41">
        <f>'CUOTA INDUSTRIAL'!O16</f>
        <v>52.664999999999999</v>
      </c>
      <c r="M19" s="123">
        <f>'CUOTA INDUSTRIAL'!P16</f>
        <v>0</v>
      </c>
      <c r="N19" s="40" t="s">
        <v>31</v>
      </c>
      <c r="O19" s="42">
        <f>RESUMEN!$B$5</f>
        <v>45482</v>
      </c>
      <c r="P19" s="19">
        <v>2024</v>
      </c>
      <c r="Q19" s="40"/>
    </row>
    <row r="20" spans="1:17">
      <c r="A20" s="36" t="s">
        <v>21</v>
      </c>
      <c r="B20" s="37" t="s">
        <v>22</v>
      </c>
      <c r="C20" s="19" t="s">
        <v>1</v>
      </c>
      <c r="D20" s="19" t="s">
        <v>20</v>
      </c>
      <c r="E20" s="26" t="str">
        <f>+'CUOTA INDUSTRIAL'!C$17</f>
        <v>GRIMAR S.A. PESQ.</v>
      </c>
      <c r="F20" s="93">
        <v>45292</v>
      </c>
      <c r="G20" s="93">
        <v>45657</v>
      </c>
      <c r="H20" s="20">
        <f>'CUOTA INDUSTRIAL'!E17</f>
        <v>2039.998</v>
      </c>
      <c r="I20" s="20">
        <f>'CUOTA INDUSTRIAL'!F17</f>
        <v>-1466.5594899999999</v>
      </c>
      <c r="J20" s="20">
        <f>'CUOTA INDUSTRIAL'!G17</f>
        <v>573.43851000000018</v>
      </c>
      <c r="K20" s="20">
        <f>'CUOTA INDUSTRIAL'!H17</f>
        <v>348.02199999999999</v>
      </c>
      <c r="L20" s="20">
        <f>'CUOTA INDUSTRIAL'!I17</f>
        <v>225.41651000000019</v>
      </c>
      <c r="M20" s="122">
        <f>'CUOTA INDUSTRIAL'!J17</f>
        <v>0.6069037811918141</v>
      </c>
      <c r="N20" s="40" t="s">
        <v>31</v>
      </c>
      <c r="O20" s="22">
        <f>RESUMEN!$B$5</f>
        <v>45482</v>
      </c>
      <c r="P20" s="19">
        <v>2024</v>
      </c>
      <c r="Q20" s="19"/>
    </row>
    <row r="21" spans="1:17" s="43" customFormat="1">
      <c r="A21" s="38" t="s">
        <v>21</v>
      </c>
      <c r="B21" s="39" t="s">
        <v>22</v>
      </c>
      <c r="C21" s="40" t="s">
        <v>1</v>
      </c>
      <c r="D21" s="40" t="s">
        <v>20</v>
      </c>
      <c r="E21" s="44" t="str">
        <f>+'CUOTA INDUSTRIAL'!C$17</f>
        <v>GRIMAR S.A. PESQ.</v>
      </c>
      <c r="F21" s="93">
        <v>45292</v>
      </c>
      <c r="G21" s="93">
        <v>45657</v>
      </c>
      <c r="H21" s="41">
        <f>'CUOTA INDUSTRIAL'!K17</f>
        <v>2039.998</v>
      </c>
      <c r="I21" s="41">
        <f>'CUOTA INDUSTRIAL'!L17</f>
        <v>-1466.5594899999999</v>
      </c>
      <c r="J21" s="41">
        <f>'CUOTA INDUSTRIAL'!M17</f>
        <v>573.43851000000018</v>
      </c>
      <c r="K21" s="41">
        <f>'CUOTA INDUSTRIAL'!N17</f>
        <v>348.02199999999999</v>
      </c>
      <c r="L21" s="41">
        <f>'CUOTA INDUSTRIAL'!O17</f>
        <v>225.41651000000019</v>
      </c>
      <c r="M21" s="123">
        <f>'CUOTA INDUSTRIAL'!P17</f>
        <v>0.6069037811918141</v>
      </c>
      <c r="N21" s="40" t="s">
        <v>31</v>
      </c>
      <c r="O21" s="42">
        <f>RESUMEN!$B$5</f>
        <v>45482</v>
      </c>
      <c r="P21" s="19">
        <v>2024</v>
      </c>
      <c r="Q21" s="40"/>
    </row>
    <row r="22" spans="1:17">
      <c r="A22" s="36" t="s">
        <v>21</v>
      </c>
      <c r="B22" s="37" t="s">
        <v>22</v>
      </c>
      <c r="C22" s="19" t="s">
        <v>1</v>
      </c>
      <c r="D22" s="19" t="s">
        <v>20</v>
      </c>
      <c r="E22" s="26" t="str">
        <f>+'CUOTA INDUSTRIAL'!C$18</f>
        <v>NOVAMAR SPA.</v>
      </c>
      <c r="F22" s="93">
        <v>45292</v>
      </c>
      <c r="G22" s="93">
        <v>45657</v>
      </c>
      <c r="H22" s="20">
        <f>'CUOTA INDUSTRIAL'!E18</f>
        <v>0.193</v>
      </c>
      <c r="I22" s="20">
        <f>'CUOTA INDUSTRIAL'!F18</f>
        <v>-0.19289999999999999</v>
      </c>
      <c r="J22" s="20">
        <f>'CUOTA INDUSTRIAL'!G18</f>
        <v>1.0000000000001674E-4</v>
      </c>
      <c r="K22" s="20">
        <f>'CUOTA INDUSTRIAL'!H18</f>
        <v>0</v>
      </c>
      <c r="L22" s="20">
        <f>'CUOTA INDUSTRIAL'!I18</f>
        <v>1.0000000000001674E-4</v>
      </c>
      <c r="M22" s="122">
        <f>'CUOTA INDUSTRIAL'!J18</f>
        <v>0</v>
      </c>
      <c r="N22" s="40" t="s">
        <v>31</v>
      </c>
      <c r="O22" s="22">
        <f>RESUMEN!$B$5</f>
        <v>45482</v>
      </c>
      <c r="P22" s="19">
        <v>2024</v>
      </c>
      <c r="Q22" s="19"/>
    </row>
    <row r="23" spans="1:17" s="43" customFormat="1">
      <c r="A23" s="38" t="s">
        <v>21</v>
      </c>
      <c r="B23" s="39" t="s">
        <v>22</v>
      </c>
      <c r="C23" s="40" t="s">
        <v>1</v>
      </c>
      <c r="D23" s="40" t="s">
        <v>20</v>
      </c>
      <c r="E23" s="44" t="str">
        <f>+'CUOTA INDUSTRIAL'!C$18</f>
        <v>NOVAMAR SPA.</v>
      </c>
      <c r="F23" s="93">
        <v>45292</v>
      </c>
      <c r="G23" s="93">
        <v>45657</v>
      </c>
      <c r="H23" s="41">
        <f>'CUOTA INDUSTRIAL'!K18</f>
        <v>0.193</v>
      </c>
      <c r="I23" s="41">
        <f>'CUOTA INDUSTRIAL'!L18</f>
        <v>-0.19289999999999999</v>
      </c>
      <c r="J23" s="41">
        <f>'CUOTA INDUSTRIAL'!M18</f>
        <v>1.0000000000001674E-4</v>
      </c>
      <c r="K23" s="41">
        <f>'CUOTA INDUSTRIAL'!N18</f>
        <v>0</v>
      </c>
      <c r="L23" s="41">
        <f>'CUOTA INDUSTRIAL'!O18</f>
        <v>1.0000000000001674E-4</v>
      </c>
      <c r="M23" s="123">
        <f>'CUOTA INDUSTRIAL'!P18</f>
        <v>0</v>
      </c>
      <c r="N23" s="40" t="s">
        <v>31</v>
      </c>
      <c r="O23" s="42">
        <f>RESUMEN!$B$5</f>
        <v>45482</v>
      </c>
      <c r="P23" s="19">
        <v>2024</v>
      </c>
      <c r="Q23" s="40"/>
    </row>
    <row r="24" spans="1:17">
      <c r="A24" s="36" t="s">
        <v>21</v>
      </c>
      <c r="B24" s="37" t="s">
        <v>22</v>
      </c>
      <c r="C24" s="19" t="s">
        <v>1</v>
      </c>
      <c r="D24" s="19" t="s">
        <v>20</v>
      </c>
      <c r="E24" s="26" t="str">
        <f>+'CUOTA INDUSTRIAL'!C$19</f>
        <v>LANDES S.A. SOC. PESQ.</v>
      </c>
      <c r="F24" s="93">
        <v>45292</v>
      </c>
      <c r="G24" s="93">
        <v>45657</v>
      </c>
      <c r="H24" s="20">
        <f>'CUOTA INDUSTRIAL'!E19</f>
        <v>36.886000000000003</v>
      </c>
      <c r="I24" s="20">
        <f>'CUOTA INDUSTRIAL'!F19</f>
        <v>417.89000000000004</v>
      </c>
      <c r="J24" s="20">
        <f>'CUOTA INDUSTRIAL'!G19</f>
        <v>454.77600000000007</v>
      </c>
      <c r="K24" s="20">
        <f>'CUOTA INDUSTRIAL'!H19</f>
        <v>0</v>
      </c>
      <c r="L24" s="20">
        <f>'CUOTA INDUSTRIAL'!I19</f>
        <v>454.77600000000007</v>
      </c>
      <c r="M24" s="122">
        <f>'CUOTA INDUSTRIAL'!J19</f>
        <v>0</v>
      </c>
      <c r="N24" s="40" t="s">
        <v>31</v>
      </c>
      <c r="O24" s="22">
        <f>RESUMEN!$B$5</f>
        <v>45482</v>
      </c>
      <c r="P24" s="19">
        <v>2024</v>
      </c>
      <c r="Q24" s="19"/>
    </row>
    <row r="25" spans="1:17" s="43" customFormat="1">
      <c r="A25" s="38" t="s">
        <v>21</v>
      </c>
      <c r="B25" s="39" t="s">
        <v>22</v>
      </c>
      <c r="C25" s="40" t="s">
        <v>1</v>
      </c>
      <c r="D25" s="40" t="s">
        <v>20</v>
      </c>
      <c r="E25" s="44" t="str">
        <f>+'CUOTA INDUSTRIAL'!C$19</f>
        <v>LANDES S.A. SOC. PESQ.</v>
      </c>
      <c r="F25" s="93">
        <v>45292</v>
      </c>
      <c r="G25" s="93">
        <v>45657</v>
      </c>
      <c r="H25" s="41">
        <f>'CUOTA INDUSTRIAL'!K19</f>
        <v>36.886000000000003</v>
      </c>
      <c r="I25" s="41">
        <f>'CUOTA INDUSTRIAL'!L19</f>
        <v>417.89000000000004</v>
      </c>
      <c r="J25" s="41">
        <f>'CUOTA INDUSTRIAL'!M19</f>
        <v>454.77600000000007</v>
      </c>
      <c r="K25" s="41">
        <f>'CUOTA INDUSTRIAL'!N19</f>
        <v>0</v>
      </c>
      <c r="L25" s="41">
        <f>'CUOTA INDUSTRIAL'!O19</f>
        <v>454.77600000000007</v>
      </c>
      <c r="M25" s="123">
        <f>'CUOTA INDUSTRIAL'!P19</f>
        <v>0</v>
      </c>
      <c r="N25" s="40" t="s">
        <v>31</v>
      </c>
      <c r="O25" s="42">
        <f>RESUMEN!$B$5</f>
        <v>45482</v>
      </c>
      <c r="P25" s="19">
        <v>2024</v>
      </c>
      <c r="Q25" s="40"/>
    </row>
    <row r="26" spans="1:17">
      <c r="A26" s="36" t="s">
        <v>21</v>
      </c>
      <c r="B26" s="37" t="s">
        <v>22</v>
      </c>
      <c r="C26" s="19" t="s">
        <v>1</v>
      </c>
      <c r="D26" s="19" t="s">
        <v>20</v>
      </c>
      <c r="E26" s="26" t="str">
        <f>+'CUOTA INDUSTRIAL'!C$20</f>
        <v>LOTA PROTEIN S.A.</v>
      </c>
      <c r="F26" s="93">
        <v>45292</v>
      </c>
      <c r="G26" s="93">
        <v>45657</v>
      </c>
      <c r="H26" s="20">
        <f>'CUOTA INDUSTRIAL'!E20</f>
        <v>1.35</v>
      </c>
      <c r="I26" s="20">
        <f>'CUOTA INDUSTRIAL'!F20</f>
        <v>0</v>
      </c>
      <c r="J26" s="20">
        <f>'CUOTA INDUSTRIAL'!G20</f>
        <v>1.35</v>
      </c>
      <c r="K26" s="20">
        <f>'CUOTA INDUSTRIAL'!H20</f>
        <v>0</v>
      </c>
      <c r="L26" s="20">
        <f>'CUOTA INDUSTRIAL'!I20</f>
        <v>1.35</v>
      </c>
      <c r="M26" s="122">
        <f>'CUOTA INDUSTRIAL'!J20</f>
        <v>0</v>
      </c>
      <c r="N26" s="40" t="s">
        <v>31</v>
      </c>
      <c r="O26" s="22">
        <f>RESUMEN!$B$5</f>
        <v>45482</v>
      </c>
      <c r="P26" s="19">
        <v>2024</v>
      </c>
      <c r="Q26" s="19"/>
    </row>
    <row r="27" spans="1:17" s="43" customFormat="1">
      <c r="A27" s="38" t="s">
        <v>21</v>
      </c>
      <c r="B27" s="39" t="s">
        <v>22</v>
      </c>
      <c r="C27" s="40" t="s">
        <v>1</v>
      </c>
      <c r="D27" s="40" t="s">
        <v>20</v>
      </c>
      <c r="E27" s="44" t="str">
        <f>+'CUOTA INDUSTRIAL'!C$20</f>
        <v>LOTA PROTEIN S.A.</v>
      </c>
      <c r="F27" s="93">
        <v>45292</v>
      </c>
      <c r="G27" s="93">
        <v>45657</v>
      </c>
      <c r="H27" s="41">
        <f>'CUOTA INDUSTRIAL'!K20</f>
        <v>1.35</v>
      </c>
      <c r="I27" s="41">
        <f>'CUOTA INDUSTRIAL'!L20</f>
        <v>0</v>
      </c>
      <c r="J27" s="41">
        <f>'CUOTA INDUSTRIAL'!M20</f>
        <v>1.35</v>
      </c>
      <c r="K27" s="41">
        <f>'CUOTA INDUSTRIAL'!N20</f>
        <v>0</v>
      </c>
      <c r="L27" s="41">
        <f>'CUOTA INDUSTRIAL'!O20</f>
        <v>1.35</v>
      </c>
      <c r="M27" s="123">
        <f>'CUOTA INDUSTRIAL'!P20</f>
        <v>0</v>
      </c>
      <c r="N27" s="40" t="s">
        <v>31</v>
      </c>
      <c r="O27" s="42">
        <f>RESUMEN!$B$5</f>
        <v>45482</v>
      </c>
      <c r="P27" s="19">
        <v>2024</v>
      </c>
      <c r="Q27" s="40"/>
    </row>
    <row r="28" spans="1:17" s="43" customFormat="1">
      <c r="A28" s="36" t="s">
        <v>21</v>
      </c>
      <c r="B28" s="37" t="s">
        <v>22</v>
      </c>
      <c r="C28" s="19" t="s">
        <v>1</v>
      </c>
      <c r="D28" s="19" t="s">
        <v>20</v>
      </c>
      <c r="E28" s="26" t="s">
        <v>82</v>
      </c>
      <c r="F28" s="93">
        <v>45292</v>
      </c>
      <c r="G28" s="93">
        <v>45657</v>
      </c>
      <c r="H28" s="20">
        <f>'CUOTA INDUSTRIAL'!E21</f>
        <v>4110.7269999999999</v>
      </c>
      <c r="I28" s="41">
        <f>'CUOTA INDUSTRIAL'!F21</f>
        <v>-326.69299999999998</v>
      </c>
      <c r="J28" s="41">
        <f>'CUOTA INDUSTRIAL'!G21</f>
        <v>3784.0339999999997</v>
      </c>
      <c r="K28" s="41">
        <f>'CUOTA INDUSTRIAL'!H21</f>
        <v>0</v>
      </c>
      <c r="L28" s="41">
        <f>'CUOTA INDUSTRIAL'!I21</f>
        <v>3784.0339999999997</v>
      </c>
      <c r="M28" s="125">
        <f>'CUOTA INDUSTRIAL'!J21</f>
        <v>0</v>
      </c>
      <c r="N28" s="40" t="s">
        <v>31</v>
      </c>
      <c r="O28" s="42">
        <f>RESUMEN!$B$5</f>
        <v>45482</v>
      </c>
      <c r="P28" s="19">
        <v>2024</v>
      </c>
      <c r="Q28" s="40"/>
    </row>
    <row r="29" spans="1:17" s="43" customFormat="1">
      <c r="A29" s="38" t="s">
        <v>21</v>
      </c>
      <c r="B29" s="39" t="s">
        <v>22</v>
      </c>
      <c r="C29" s="40" t="s">
        <v>1</v>
      </c>
      <c r="D29" s="40" t="s">
        <v>20</v>
      </c>
      <c r="E29" s="44" t="s">
        <v>82</v>
      </c>
      <c r="F29" s="93">
        <v>45292</v>
      </c>
      <c r="G29" s="93">
        <v>45657</v>
      </c>
      <c r="H29" s="41">
        <f>'CUOTA INDUSTRIAL'!K21</f>
        <v>4110.7269999999999</v>
      </c>
      <c r="I29" s="41">
        <f>'CUOTA INDUSTRIAL'!L21</f>
        <v>-326.69299999999998</v>
      </c>
      <c r="J29" s="41">
        <f>'CUOTA INDUSTRIAL'!M21</f>
        <v>3784.0339999999997</v>
      </c>
      <c r="K29" s="41">
        <f>'CUOTA INDUSTRIAL'!N21</f>
        <v>0</v>
      </c>
      <c r="L29" s="41">
        <f>'CUOTA INDUSTRIAL'!O21</f>
        <v>3784.0339999999997</v>
      </c>
      <c r="M29" s="125">
        <f>'CUOTA INDUSTRIAL'!P21</f>
        <v>0</v>
      </c>
      <c r="N29" s="40" t="s">
        <v>31</v>
      </c>
      <c r="O29" s="42">
        <f>RESUMEN!$B$5</f>
        <v>45482</v>
      </c>
      <c r="P29" s="19">
        <v>2024</v>
      </c>
      <c r="Q29" s="40"/>
    </row>
    <row r="30" spans="1:17" ht="30">
      <c r="A30" s="36" t="s">
        <v>21</v>
      </c>
      <c r="B30" s="37" t="s">
        <v>22</v>
      </c>
      <c r="C30" s="19" t="s">
        <v>1</v>
      </c>
      <c r="D30" s="19" t="s">
        <v>20</v>
      </c>
      <c r="E30" s="26" t="str">
        <f>+'CUOTA INDUSTRIAL'!C$22</f>
        <v>ANTONIO CRUZ CORDOVA NAKOUZI E.I.R.L.</v>
      </c>
      <c r="F30" s="93">
        <v>45292</v>
      </c>
      <c r="G30" s="93">
        <v>45657</v>
      </c>
      <c r="H30" s="20">
        <f>'CUOTA INDUSTRIAL'!E22</f>
        <v>9.7000000000000003E-2</v>
      </c>
      <c r="I30" s="20">
        <f>'CUOTA INDUSTRIAL'!F22</f>
        <v>0</v>
      </c>
      <c r="J30" s="20">
        <f>'CUOTA INDUSTRIAL'!G22</f>
        <v>9.7000000000000003E-2</v>
      </c>
      <c r="K30" s="20">
        <f>'CUOTA INDUSTRIAL'!H22</f>
        <v>0</v>
      </c>
      <c r="L30" s="20">
        <f>'CUOTA INDUSTRIAL'!I22</f>
        <v>9.7000000000000003E-2</v>
      </c>
      <c r="M30" s="122">
        <f>'CUOTA INDUSTRIAL'!J22</f>
        <v>0</v>
      </c>
      <c r="N30" s="40" t="s">
        <v>31</v>
      </c>
      <c r="O30" s="22">
        <f>RESUMEN!$B$5</f>
        <v>45482</v>
      </c>
      <c r="P30" s="19">
        <v>2024</v>
      </c>
      <c r="Q30" s="19"/>
    </row>
    <row r="31" spans="1:17" s="43" customFormat="1" ht="30">
      <c r="A31" s="38" t="s">
        <v>21</v>
      </c>
      <c r="B31" s="39" t="s">
        <v>22</v>
      </c>
      <c r="C31" s="40" t="s">
        <v>1</v>
      </c>
      <c r="D31" s="40" t="s">
        <v>20</v>
      </c>
      <c r="E31" s="44" t="str">
        <f>+'CUOTA INDUSTRIAL'!C$22</f>
        <v>ANTONIO CRUZ CORDOVA NAKOUZI E.I.R.L.</v>
      </c>
      <c r="F31" s="93">
        <v>45292</v>
      </c>
      <c r="G31" s="93">
        <v>45657</v>
      </c>
      <c r="H31" s="41">
        <f>'CUOTA INDUSTRIAL'!K22</f>
        <v>9.7000000000000003E-2</v>
      </c>
      <c r="I31" s="41">
        <f>'CUOTA INDUSTRIAL'!L22</f>
        <v>0</v>
      </c>
      <c r="J31" s="41">
        <f>'CUOTA INDUSTRIAL'!M22</f>
        <v>9.7000000000000003E-2</v>
      </c>
      <c r="K31" s="41">
        <f>'CUOTA INDUSTRIAL'!N22</f>
        <v>0</v>
      </c>
      <c r="L31" s="41">
        <f>'CUOTA INDUSTRIAL'!O22</f>
        <v>9.7000000000000003E-2</v>
      </c>
      <c r="M31" s="123">
        <f>'CUOTA INDUSTRIAL'!P22</f>
        <v>0</v>
      </c>
      <c r="N31" s="40" t="s">
        <v>31</v>
      </c>
      <c r="O31" s="42">
        <f>RESUMEN!$B$5</f>
        <v>45482</v>
      </c>
      <c r="P31" s="19">
        <v>2024</v>
      </c>
      <c r="Q31" s="40"/>
    </row>
    <row r="32" spans="1:17">
      <c r="A32" s="36" t="s">
        <v>21</v>
      </c>
      <c r="B32" s="37" t="s">
        <v>22</v>
      </c>
      <c r="C32" s="19" t="s">
        <v>1</v>
      </c>
      <c r="D32" s="19" t="s">
        <v>20</v>
      </c>
      <c r="E32" s="26" t="str">
        <f>+'CUOTA INDUSTRIAL'!C$23</f>
        <v>CADUCADO POR NO PAGO</v>
      </c>
      <c r="F32" s="93">
        <v>45292</v>
      </c>
      <c r="G32" s="93">
        <v>45657</v>
      </c>
      <c r="H32" s="20">
        <f>'CUOTA INDUSTRIAL'!E23</f>
        <v>9.7000000000000003E-2</v>
      </c>
      <c r="I32" s="20">
        <f>'CUOTA INDUSTRIAL'!F23</f>
        <v>0</v>
      </c>
      <c r="J32" s="20">
        <f>'CUOTA INDUSTRIAL'!G23</f>
        <v>9.7000000000000003E-2</v>
      </c>
      <c r="K32" s="20">
        <f>'CUOTA INDUSTRIAL'!H23</f>
        <v>0</v>
      </c>
      <c r="L32" s="20">
        <f>'CUOTA INDUSTRIAL'!I23</f>
        <v>9.7000000000000003E-2</v>
      </c>
      <c r="M32" s="122">
        <f>'CUOTA INDUSTRIAL'!J23</f>
        <v>0</v>
      </c>
      <c r="N32" s="40" t="s">
        <v>31</v>
      </c>
      <c r="O32" s="22">
        <f>RESUMEN!$B$5</f>
        <v>45482</v>
      </c>
      <c r="P32" s="19">
        <v>2024</v>
      </c>
      <c r="Q32" s="19"/>
    </row>
    <row r="33" spans="1:17" s="43" customFormat="1">
      <c r="A33" s="38" t="s">
        <v>21</v>
      </c>
      <c r="B33" s="39" t="s">
        <v>22</v>
      </c>
      <c r="C33" s="40" t="s">
        <v>1</v>
      </c>
      <c r="D33" s="40" t="s">
        <v>20</v>
      </c>
      <c r="E33" s="44" t="str">
        <f>+'CUOTA INDUSTRIAL'!C$23</f>
        <v>CADUCADO POR NO PAGO</v>
      </c>
      <c r="F33" s="93">
        <v>45292</v>
      </c>
      <c r="G33" s="93">
        <v>45657</v>
      </c>
      <c r="H33" s="41">
        <f>'CUOTA INDUSTRIAL'!K23</f>
        <v>9.7000000000000003E-2</v>
      </c>
      <c r="I33" s="41">
        <f>'CUOTA INDUSTRIAL'!L23</f>
        <v>0</v>
      </c>
      <c r="J33" s="41">
        <f>'CUOTA INDUSTRIAL'!M23</f>
        <v>9.7000000000000003E-2</v>
      </c>
      <c r="K33" s="41">
        <f>'CUOTA INDUSTRIAL'!N23</f>
        <v>0</v>
      </c>
      <c r="L33" s="41">
        <f>'CUOTA INDUSTRIAL'!O23</f>
        <v>9.7000000000000003E-2</v>
      </c>
      <c r="M33" s="123">
        <f>'CUOTA INDUSTRIAL'!P23</f>
        <v>0</v>
      </c>
      <c r="N33" s="40" t="s">
        <v>31</v>
      </c>
      <c r="O33" s="42">
        <f>RESUMEN!$B$5</f>
        <v>45482</v>
      </c>
      <c r="P33" s="19">
        <v>2024</v>
      </c>
      <c r="Q33" s="40"/>
    </row>
    <row r="34" spans="1:17">
      <c r="A34" s="36" t="s">
        <v>21</v>
      </c>
      <c r="B34" s="37" t="s">
        <v>22</v>
      </c>
      <c r="C34" s="19" t="s">
        <v>1</v>
      </c>
      <c r="D34" s="19" t="s">
        <v>20</v>
      </c>
      <c r="E34" s="26" t="str">
        <f>+'CUOTA INDUSTRIAL'!C$24</f>
        <v>ENFERMAR LTDA. SOC. PESQ.</v>
      </c>
      <c r="F34" s="93">
        <v>45292</v>
      </c>
      <c r="G34" s="93">
        <v>45657</v>
      </c>
      <c r="H34" s="20">
        <f>'CUOTA INDUSTRIAL'!E24</f>
        <v>9.7000000000000003E-2</v>
      </c>
      <c r="I34" s="20">
        <f>'CUOTA INDUSTRIAL'!F24</f>
        <v>0</v>
      </c>
      <c r="J34" s="20">
        <f>'CUOTA INDUSTRIAL'!G24</f>
        <v>9.7000000000000003E-2</v>
      </c>
      <c r="K34" s="20">
        <f>'CUOTA INDUSTRIAL'!H24</f>
        <v>0</v>
      </c>
      <c r="L34" s="20">
        <f>'CUOTA INDUSTRIAL'!I24</f>
        <v>9.7000000000000003E-2</v>
      </c>
      <c r="M34" s="122">
        <f>'CUOTA INDUSTRIAL'!J24</f>
        <v>0</v>
      </c>
      <c r="N34" s="40" t="s">
        <v>31</v>
      </c>
      <c r="O34" s="22">
        <f>RESUMEN!$B$5</f>
        <v>45482</v>
      </c>
      <c r="P34" s="19">
        <v>2024</v>
      </c>
      <c r="Q34" s="19"/>
    </row>
    <row r="35" spans="1:17" s="43" customFormat="1">
      <c r="A35" s="38" t="s">
        <v>21</v>
      </c>
      <c r="B35" s="39" t="s">
        <v>22</v>
      </c>
      <c r="C35" s="40" t="s">
        <v>1</v>
      </c>
      <c r="D35" s="40" t="s">
        <v>20</v>
      </c>
      <c r="E35" s="44" t="str">
        <f>+'CUOTA INDUSTRIAL'!C$24</f>
        <v>ENFERMAR LTDA. SOC. PESQ.</v>
      </c>
      <c r="F35" s="93">
        <v>45292</v>
      </c>
      <c r="G35" s="93">
        <v>45657</v>
      </c>
      <c r="H35" s="41">
        <f>'CUOTA INDUSTRIAL'!K24</f>
        <v>9.7000000000000003E-2</v>
      </c>
      <c r="I35" s="41">
        <f>'CUOTA INDUSTRIAL'!L24</f>
        <v>0</v>
      </c>
      <c r="J35" s="41">
        <f>'CUOTA INDUSTRIAL'!M24</f>
        <v>9.7000000000000003E-2</v>
      </c>
      <c r="K35" s="41">
        <f>'CUOTA INDUSTRIAL'!N24</f>
        <v>0</v>
      </c>
      <c r="L35" s="41">
        <f>'CUOTA INDUSTRIAL'!O24</f>
        <v>9.7000000000000003E-2</v>
      </c>
      <c r="M35" s="123">
        <f>'CUOTA INDUSTRIAL'!P24</f>
        <v>0</v>
      </c>
      <c r="N35" s="40" t="s">
        <v>31</v>
      </c>
      <c r="O35" s="42">
        <f>RESUMEN!$B$5</f>
        <v>45482</v>
      </c>
      <c r="P35" s="19">
        <v>2024</v>
      </c>
      <c r="Q35" s="40"/>
    </row>
    <row r="36" spans="1:17">
      <c r="A36" s="36" t="s">
        <v>21</v>
      </c>
      <c r="B36" s="37" t="s">
        <v>22</v>
      </c>
      <c r="C36" s="19" t="s">
        <v>1</v>
      </c>
      <c r="D36" s="19" t="s">
        <v>20</v>
      </c>
      <c r="E36" s="26" t="str">
        <f>+'CUOTA INDUSTRIAL'!C$25</f>
        <v xml:space="preserve">ORIZON S.A          </v>
      </c>
      <c r="F36" s="93">
        <v>45292</v>
      </c>
      <c r="G36" s="93">
        <v>45657</v>
      </c>
      <c r="H36" s="20">
        <f>'CUOTA INDUSTRIAL'!E25</f>
        <v>37.692</v>
      </c>
      <c r="I36" s="20">
        <f>'CUOTA INDUSTRIAL'!F25</f>
        <v>0</v>
      </c>
      <c r="J36" s="20">
        <f>'CUOTA INDUSTRIAL'!G25</f>
        <v>37.692</v>
      </c>
      <c r="K36" s="20">
        <f>'CUOTA INDUSTRIAL'!H25</f>
        <v>0</v>
      </c>
      <c r="L36" s="20">
        <f>'CUOTA INDUSTRIAL'!I25</f>
        <v>37.692</v>
      </c>
      <c r="M36" s="122">
        <f>'CUOTA INDUSTRIAL'!J25</f>
        <v>0</v>
      </c>
      <c r="N36" s="40" t="s">
        <v>31</v>
      </c>
      <c r="O36" s="22">
        <f>RESUMEN!$B$5</f>
        <v>45482</v>
      </c>
      <c r="P36" s="19">
        <v>2024</v>
      </c>
      <c r="Q36" s="19"/>
    </row>
    <row r="37" spans="1:17" s="43" customFormat="1">
      <c r="A37" s="38" t="s">
        <v>21</v>
      </c>
      <c r="B37" s="39" t="s">
        <v>22</v>
      </c>
      <c r="C37" s="40" t="s">
        <v>1</v>
      </c>
      <c r="D37" s="40" t="s">
        <v>20</v>
      </c>
      <c r="E37" s="44" t="str">
        <f>+'CUOTA INDUSTRIAL'!C$25</f>
        <v xml:space="preserve">ORIZON S.A          </v>
      </c>
      <c r="F37" s="93">
        <v>45292</v>
      </c>
      <c r="G37" s="93">
        <v>45657</v>
      </c>
      <c r="H37" s="41">
        <f>'CUOTA INDUSTRIAL'!K25</f>
        <v>37.692</v>
      </c>
      <c r="I37" s="41">
        <f>'CUOTA INDUSTRIAL'!L25</f>
        <v>0</v>
      </c>
      <c r="J37" s="41">
        <f>'CUOTA INDUSTRIAL'!M25</f>
        <v>37.692</v>
      </c>
      <c r="K37" s="41">
        <f>'CUOTA INDUSTRIAL'!N25</f>
        <v>0</v>
      </c>
      <c r="L37" s="41">
        <f>'CUOTA INDUSTRIAL'!O25</f>
        <v>37.692</v>
      </c>
      <c r="M37" s="123">
        <f>'CUOTA INDUSTRIAL'!P25</f>
        <v>0</v>
      </c>
      <c r="N37" s="40" t="s">
        <v>31</v>
      </c>
      <c r="O37" s="42">
        <f>RESUMEN!$B$5</f>
        <v>45482</v>
      </c>
      <c r="P37" s="19">
        <v>2024</v>
      </c>
      <c r="Q37" s="40"/>
    </row>
    <row r="38" spans="1:17">
      <c r="A38" s="36" t="s">
        <v>21</v>
      </c>
      <c r="B38" s="37" t="s">
        <v>22</v>
      </c>
      <c r="C38" s="19" t="s">
        <v>1</v>
      </c>
      <c r="D38" s="19" t="s">
        <v>20</v>
      </c>
      <c r="E38" s="26" t="str">
        <f>+'CUOTA INDUSTRIAL'!C$26</f>
        <v>PESCA CHILE S.A.</v>
      </c>
      <c r="F38" s="93">
        <v>45292</v>
      </c>
      <c r="G38" s="93">
        <v>45657</v>
      </c>
      <c r="H38" s="20">
        <f>+'CUOTA INDUSTRIAL'!E26</f>
        <v>3.0739999999999998</v>
      </c>
      <c r="I38" s="20">
        <f>+'CUOTA INDUSTRIAL'!F26</f>
        <v>0</v>
      </c>
      <c r="J38" s="20">
        <f>+'CUOTA INDUSTRIAL'!G26</f>
        <v>3.0739999999999998</v>
      </c>
      <c r="K38" s="20">
        <f>+'CUOTA INDUSTRIAL'!H26</f>
        <v>0</v>
      </c>
      <c r="L38" s="20">
        <f>+'CUOTA INDUSTRIAL'!I26</f>
        <v>3.0739999999999998</v>
      </c>
      <c r="M38" s="122">
        <f>+'CUOTA INDUSTRIAL'!J26</f>
        <v>0</v>
      </c>
      <c r="N38" s="40" t="s">
        <v>31</v>
      </c>
      <c r="O38" s="22">
        <f>RESUMEN!$B$5</f>
        <v>45482</v>
      </c>
      <c r="P38" s="19">
        <v>2024</v>
      </c>
      <c r="Q38" s="19"/>
    </row>
    <row r="39" spans="1:17" s="43" customFormat="1">
      <c r="A39" s="38" t="s">
        <v>21</v>
      </c>
      <c r="B39" s="39" t="s">
        <v>22</v>
      </c>
      <c r="C39" s="40" t="s">
        <v>1</v>
      </c>
      <c r="D39" s="40" t="s">
        <v>20</v>
      </c>
      <c r="E39" s="44" t="str">
        <f>+'CUOTA INDUSTRIAL'!C$26</f>
        <v>PESCA CHILE S.A.</v>
      </c>
      <c r="F39" s="93">
        <v>45292</v>
      </c>
      <c r="G39" s="93">
        <v>45657</v>
      </c>
      <c r="H39" s="41">
        <f>'CUOTA INDUSTRIAL'!K26</f>
        <v>3.0739999999999998</v>
      </c>
      <c r="I39" s="41">
        <f>'CUOTA INDUSTRIAL'!L26</f>
        <v>0</v>
      </c>
      <c r="J39" s="41">
        <f>'CUOTA INDUSTRIAL'!M26</f>
        <v>3.0739999999999998</v>
      </c>
      <c r="K39" s="41">
        <f>'CUOTA INDUSTRIAL'!N26</f>
        <v>0</v>
      </c>
      <c r="L39" s="41">
        <f>'CUOTA INDUSTRIAL'!O26</f>
        <v>3.0739999999999998</v>
      </c>
      <c r="M39" s="123">
        <f>'CUOTA INDUSTRIAL'!P26</f>
        <v>0</v>
      </c>
      <c r="N39" s="40" t="s">
        <v>31</v>
      </c>
      <c r="O39" s="42">
        <f>RESUMEN!$B$5</f>
        <v>45482</v>
      </c>
      <c r="P39" s="19">
        <v>2024</v>
      </c>
      <c r="Q39" s="40"/>
    </row>
    <row r="40" spans="1:17" s="43" customFormat="1">
      <c r="A40" s="36" t="s">
        <v>21</v>
      </c>
      <c r="B40" s="37" t="s">
        <v>22</v>
      </c>
      <c r="C40" s="19" t="s">
        <v>1</v>
      </c>
      <c r="D40" s="19" t="s">
        <v>20</v>
      </c>
      <c r="E40" s="26" t="s">
        <v>87</v>
      </c>
      <c r="F40" s="93">
        <v>45292</v>
      </c>
      <c r="G40" s="93">
        <v>45657</v>
      </c>
      <c r="H40" s="20">
        <f>'CUOTA INDUSTRIAL'!E27</f>
        <v>2134.0729999999999</v>
      </c>
      <c r="I40" s="41">
        <f>'CUOTA INDUSTRIAL'!F27</f>
        <v>-1270.51891</v>
      </c>
      <c r="J40" s="41">
        <f>'CUOTA INDUSTRIAL'!G27</f>
        <v>863.55408999999986</v>
      </c>
      <c r="K40" s="41">
        <f>'CUOTA INDUSTRIAL'!H27</f>
        <v>649.22699999999998</v>
      </c>
      <c r="L40" s="41">
        <f>'CUOTA INDUSTRIAL'!I27</f>
        <v>214.32708999999988</v>
      </c>
      <c r="M40" s="125">
        <f>'CUOTA INDUSTRIAL'!J27</f>
        <v>0.75180814672535456</v>
      </c>
      <c r="N40" s="40" t="s">
        <v>31</v>
      </c>
      <c r="O40" s="42">
        <f>RESUMEN!$B$5</f>
        <v>45482</v>
      </c>
      <c r="P40" s="19">
        <v>2024</v>
      </c>
      <c r="Q40" s="40"/>
    </row>
    <row r="41" spans="1:17" s="43" customFormat="1">
      <c r="A41" s="38" t="s">
        <v>21</v>
      </c>
      <c r="B41" s="39" t="s">
        <v>22</v>
      </c>
      <c r="C41" s="40" t="s">
        <v>1</v>
      </c>
      <c r="D41" s="40" t="s">
        <v>20</v>
      </c>
      <c r="E41" s="44" t="s">
        <v>87</v>
      </c>
      <c r="F41" s="93">
        <v>45292</v>
      </c>
      <c r="G41" s="93">
        <v>45657</v>
      </c>
      <c r="H41" s="41">
        <f>'CUOTA INDUSTRIAL'!K27</f>
        <v>2134.0729999999999</v>
      </c>
      <c r="I41" s="41">
        <f>'CUOTA INDUSTRIAL'!L27</f>
        <v>-1270.51891</v>
      </c>
      <c r="J41" s="41">
        <f>'CUOTA INDUSTRIAL'!M27</f>
        <v>863.55408999999986</v>
      </c>
      <c r="K41" s="41">
        <f>'CUOTA INDUSTRIAL'!N27</f>
        <v>649.22699999999998</v>
      </c>
      <c r="L41" s="41">
        <f>'CUOTA INDUSTRIAL'!O27</f>
        <v>214.32708999999988</v>
      </c>
      <c r="M41" s="125">
        <f>'CUOTA INDUSTRIAL'!P27</f>
        <v>0.75180814672535456</v>
      </c>
      <c r="N41" s="40" t="s">
        <v>31</v>
      </c>
      <c r="O41" s="42">
        <f>RESUMEN!$B$5</f>
        <v>45482</v>
      </c>
      <c r="P41" s="19">
        <v>2024</v>
      </c>
      <c r="Q41" s="40"/>
    </row>
    <row r="42" spans="1:17" s="43" customFormat="1">
      <c r="A42" s="36" t="s">
        <v>21</v>
      </c>
      <c r="B42" s="37" t="s">
        <v>22</v>
      </c>
      <c r="C42" s="19" t="s">
        <v>1</v>
      </c>
      <c r="D42" s="19" t="s">
        <v>20</v>
      </c>
      <c r="E42" s="26" t="s">
        <v>2</v>
      </c>
      <c r="F42" s="93">
        <v>45292</v>
      </c>
      <c r="G42" s="93">
        <v>45657</v>
      </c>
      <c r="H42" s="20">
        <f>'CUOTA INDUSTRIAL'!E28</f>
        <v>40.064</v>
      </c>
      <c r="I42" s="41">
        <f>'CUOTA INDUSTRIAL'!F28</f>
        <v>0</v>
      </c>
      <c r="J42" s="41">
        <f>'CUOTA INDUSTRIAL'!M28</f>
        <v>40.064</v>
      </c>
      <c r="K42" s="41">
        <f>'CUOTA INDUSTRIAL'!H28</f>
        <v>0</v>
      </c>
      <c r="L42" s="121">
        <f>'CUOTA INDUSTRIAL'!I28</f>
        <v>40.064</v>
      </c>
      <c r="M42" s="125">
        <f>'CUOTA INDUSTRIAL'!J28</f>
        <v>0</v>
      </c>
      <c r="N42" s="40" t="s">
        <v>31</v>
      </c>
      <c r="O42" s="42">
        <f>RESUMEN!$B$5</f>
        <v>45482</v>
      </c>
      <c r="P42" s="19">
        <v>2024</v>
      </c>
      <c r="Q42" s="40"/>
    </row>
    <row r="43" spans="1:17" s="43" customFormat="1">
      <c r="A43" s="38" t="s">
        <v>21</v>
      </c>
      <c r="B43" s="39" t="s">
        <v>22</v>
      </c>
      <c r="C43" s="40" t="s">
        <v>1</v>
      </c>
      <c r="D43" s="40" t="s">
        <v>20</v>
      </c>
      <c r="E43" s="44" t="s">
        <v>2</v>
      </c>
      <c r="F43" s="93">
        <v>45292</v>
      </c>
      <c r="G43" s="93">
        <v>45657</v>
      </c>
      <c r="H43" s="41">
        <f>'CUOTA INDUSTRIAL'!K28</f>
        <v>40.064</v>
      </c>
      <c r="I43" s="41">
        <f>'CUOTA INDUSTRIAL'!L28</f>
        <v>0</v>
      </c>
      <c r="J43" s="41">
        <f>'CUOTA INDUSTRIAL'!M28</f>
        <v>40.064</v>
      </c>
      <c r="K43" s="41">
        <f>'CUOTA INDUSTRIAL'!N28</f>
        <v>0</v>
      </c>
      <c r="L43" s="41">
        <f>'CUOTA INDUSTRIAL'!O28</f>
        <v>40.064</v>
      </c>
      <c r="M43" s="125">
        <f>'CUOTA INDUSTRIAL'!P28</f>
        <v>0</v>
      </c>
      <c r="N43" s="40" t="s">
        <v>31</v>
      </c>
      <c r="O43" s="42">
        <f>RESUMEN!$B$5</f>
        <v>45482</v>
      </c>
      <c r="P43" s="19">
        <v>2024</v>
      </c>
      <c r="Q43" s="40"/>
    </row>
    <row r="44" spans="1:17" s="43" customFormat="1">
      <c r="A44" s="36" t="s">
        <v>21</v>
      </c>
      <c r="B44" s="37" t="s">
        <v>22</v>
      </c>
      <c r="C44" s="19" t="s">
        <v>1</v>
      </c>
      <c r="D44" s="19" t="s">
        <v>20</v>
      </c>
      <c r="E44" s="26" t="s">
        <v>3</v>
      </c>
      <c r="F44" s="93">
        <v>45292</v>
      </c>
      <c r="G44" s="93">
        <v>45657</v>
      </c>
      <c r="H44" s="20">
        <f>'CUOTA INDUSTRIAL'!E29</f>
        <v>9.7000000000000003E-2</v>
      </c>
      <c r="I44" s="41">
        <f>'CUOTA INDUSTRIAL'!F30</f>
        <v>0</v>
      </c>
      <c r="J44" s="41">
        <f>'CUOTA INDUSTRIAL'!G30</f>
        <v>0.38600000000000001</v>
      </c>
      <c r="K44" s="41">
        <f>'CUOTA INDUSTRIAL'!H30</f>
        <v>0</v>
      </c>
      <c r="L44" s="41">
        <f>'CUOTA INDUSTRIAL'!I30</f>
        <v>0.38600000000000001</v>
      </c>
      <c r="M44" s="125">
        <f>'CUOTA INDUSTRIAL'!J30</f>
        <v>0</v>
      </c>
      <c r="N44" s="40" t="s">
        <v>31</v>
      </c>
      <c r="O44" s="42">
        <f>RESUMEN!$B$5</f>
        <v>45482</v>
      </c>
      <c r="P44" s="19">
        <v>2024</v>
      </c>
      <c r="Q44" s="40"/>
    </row>
    <row r="45" spans="1:17" s="43" customFormat="1">
      <c r="A45" s="38" t="s">
        <v>21</v>
      </c>
      <c r="B45" s="39" t="s">
        <v>22</v>
      </c>
      <c r="C45" s="40" t="s">
        <v>1</v>
      </c>
      <c r="D45" s="40" t="s">
        <v>20</v>
      </c>
      <c r="E45" s="44" t="s">
        <v>3</v>
      </c>
      <c r="F45" s="93">
        <v>45292</v>
      </c>
      <c r="G45" s="93">
        <v>45657</v>
      </c>
      <c r="H45" s="41">
        <f>'CUOTA INDUSTRIAL'!K29</f>
        <v>9.7000000000000003E-2</v>
      </c>
      <c r="I45" s="41">
        <f>'CUOTA INDUSTRIAL'!L29</f>
        <v>0</v>
      </c>
      <c r="J45" s="41">
        <f>'CUOTA INDUSTRIAL'!M29</f>
        <v>9.7000000000000003E-2</v>
      </c>
      <c r="K45" s="41">
        <f>'CUOTA INDUSTRIAL'!N29</f>
        <v>0</v>
      </c>
      <c r="L45" s="41">
        <f>'CUOTA INDUSTRIAL'!O29</f>
        <v>9.7000000000000003E-2</v>
      </c>
      <c r="M45" s="125">
        <f>'CUOTA INDUSTRIAL'!P29</f>
        <v>0</v>
      </c>
      <c r="N45" s="40" t="s">
        <v>31</v>
      </c>
      <c r="O45" s="42">
        <f>RESUMEN!$B$5</f>
        <v>45482</v>
      </c>
      <c r="P45" s="19">
        <v>2024</v>
      </c>
      <c r="Q45" s="40"/>
    </row>
    <row r="46" spans="1:17" ht="30">
      <c r="A46" s="36" t="s">
        <v>21</v>
      </c>
      <c r="B46" s="37" t="s">
        <v>22</v>
      </c>
      <c r="C46" s="19" t="s">
        <v>1</v>
      </c>
      <c r="D46" s="19" t="s">
        <v>20</v>
      </c>
      <c r="E46" s="26" t="str">
        <f>+'CUOTA INDUSTRIAL'!C$30</f>
        <v>COMERCIAL Y CONSERVERA  SAN LAZARO LTDA.</v>
      </c>
      <c r="F46" s="93">
        <v>45292</v>
      </c>
      <c r="G46" s="93">
        <v>45657</v>
      </c>
      <c r="H46" s="20">
        <f>'CUOTA INDUSTRIAL'!E30</f>
        <v>0.38600000000000001</v>
      </c>
      <c r="I46" s="20">
        <f>'CUOTA INDUSTRIAL'!F30</f>
        <v>0</v>
      </c>
      <c r="J46" s="20">
        <f>'CUOTA INDUSTRIAL'!G30</f>
        <v>0.38600000000000001</v>
      </c>
      <c r="K46" s="20">
        <f>'CUOTA INDUSTRIAL'!H30</f>
        <v>0</v>
      </c>
      <c r="L46" s="20">
        <f>'CUOTA INDUSTRIAL'!I30</f>
        <v>0.38600000000000001</v>
      </c>
      <c r="M46" s="122">
        <f>'CUOTA INDUSTRIAL'!J30</f>
        <v>0</v>
      </c>
      <c r="N46" s="40" t="s">
        <v>31</v>
      </c>
      <c r="O46" s="22">
        <f>RESUMEN!$B$5</f>
        <v>45482</v>
      </c>
      <c r="P46" s="19">
        <v>2024</v>
      </c>
      <c r="Q46" s="19"/>
    </row>
    <row r="47" spans="1:17" s="43" customFormat="1" ht="30">
      <c r="A47" s="38" t="s">
        <v>21</v>
      </c>
      <c r="B47" s="39" t="s">
        <v>22</v>
      </c>
      <c r="C47" s="40" t="s">
        <v>1</v>
      </c>
      <c r="D47" s="40" t="s">
        <v>20</v>
      </c>
      <c r="E47" s="44" t="str">
        <f>+'CUOTA INDUSTRIAL'!C$30</f>
        <v>COMERCIAL Y CONSERVERA  SAN LAZARO LTDA.</v>
      </c>
      <c r="F47" s="93">
        <v>45292</v>
      </c>
      <c r="G47" s="93">
        <v>45657</v>
      </c>
      <c r="H47" s="41">
        <f>'CUOTA INDUSTRIAL'!K30</f>
        <v>0.38600000000000001</v>
      </c>
      <c r="I47" s="41">
        <f>'CUOTA INDUSTRIAL'!L30</f>
        <v>0</v>
      </c>
      <c r="J47" s="41">
        <f>'CUOTA INDUSTRIAL'!M30</f>
        <v>0.38600000000000001</v>
      </c>
      <c r="K47" s="41">
        <f>'CUOTA INDUSTRIAL'!N30</f>
        <v>0</v>
      </c>
      <c r="L47" s="41">
        <f>'CUOTA INDUSTRIAL'!O30</f>
        <v>0.38600000000000001</v>
      </c>
      <c r="M47" s="123">
        <f>'CUOTA INDUSTRIAL'!P30</f>
        <v>0</v>
      </c>
      <c r="N47" s="40" t="s">
        <v>31</v>
      </c>
      <c r="O47" s="42">
        <f>RESUMEN!$B$5</f>
        <v>45482</v>
      </c>
      <c r="P47" s="19">
        <v>2024</v>
      </c>
      <c r="Q47" s="40"/>
    </row>
    <row r="48" spans="1:17" s="43" customFormat="1">
      <c r="A48" s="36" t="s">
        <v>21</v>
      </c>
      <c r="B48" s="37" t="s">
        <v>22</v>
      </c>
      <c r="C48" s="19" t="s">
        <v>1</v>
      </c>
      <c r="D48" s="19" t="s">
        <v>20</v>
      </c>
      <c r="E48" s="26" t="s">
        <v>116</v>
      </c>
      <c r="F48" s="93">
        <v>45292</v>
      </c>
      <c r="G48" s="93">
        <v>45657</v>
      </c>
      <c r="H48" s="20">
        <f>'CUOTA INDUSTRIAL'!E31</f>
        <v>9.6000000000000002E-2</v>
      </c>
      <c r="I48" s="20">
        <f>'CUOTA INDUSTRIAL'!F31</f>
        <v>0.193</v>
      </c>
      <c r="J48" s="20">
        <f>'CUOTA INDUSTRIAL'!G31</f>
        <v>0.28900000000000003</v>
      </c>
      <c r="K48" s="20">
        <f>'CUOTA INDUSTRIAL'!H31</f>
        <v>0</v>
      </c>
      <c r="L48" s="20">
        <f>'CUOTA INDUSTRIAL'!I31</f>
        <v>0.28900000000000003</v>
      </c>
      <c r="M48" s="124">
        <f>'CUOTA INDUSTRIAL'!J31</f>
        <v>0</v>
      </c>
      <c r="N48" s="40" t="s">
        <v>31</v>
      </c>
      <c r="O48" s="42">
        <f>RESUMEN!$B$5</f>
        <v>45482</v>
      </c>
      <c r="P48" s="19">
        <v>2024</v>
      </c>
      <c r="Q48" s="19"/>
    </row>
    <row r="49" spans="1:17" s="43" customFormat="1">
      <c r="A49" s="36" t="s">
        <v>21</v>
      </c>
      <c r="B49" s="37" t="s">
        <v>22</v>
      </c>
      <c r="C49" s="19" t="s">
        <v>1</v>
      </c>
      <c r="D49" s="19" t="s">
        <v>20</v>
      </c>
      <c r="E49" s="44" t="s">
        <v>116</v>
      </c>
      <c r="F49" s="93">
        <v>45292</v>
      </c>
      <c r="G49" s="93">
        <v>45657</v>
      </c>
      <c r="H49" s="41">
        <f>'CUOTA INDUSTRIAL'!K31</f>
        <v>9.6000000000000002E-2</v>
      </c>
      <c r="I49" s="41">
        <f>'CUOTA INDUSTRIAL'!L31</f>
        <v>0.193</v>
      </c>
      <c r="J49" s="41">
        <f>'CUOTA INDUSTRIAL'!M31</f>
        <v>0.28900000000000003</v>
      </c>
      <c r="K49" s="41">
        <f>'CUOTA INDUSTRIAL'!N31</f>
        <v>0</v>
      </c>
      <c r="L49" s="41">
        <f>'CUOTA INDUSTRIAL'!O31</f>
        <v>0.28900000000000003</v>
      </c>
      <c r="M49" s="125">
        <f>'CUOTA INDUSTRIAL'!P31</f>
        <v>0</v>
      </c>
      <c r="N49" s="40" t="s">
        <v>31</v>
      </c>
      <c r="O49" s="42">
        <f>RESUMEN!$B$5</f>
        <v>45482</v>
      </c>
      <c r="P49" s="19">
        <v>2024</v>
      </c>
      <c r="Q49" s="40"/>
    </row>
    <row r="50" spans="1:17" s="43" customFormat="1">
      <c r="A50" s="36" t="s">
        <v>21</v>
      </c>
      <c r="B50" s="37" t="s">
        <v>22</v>
      </c>
      <c r="C50" s="19" t="s">
        <v>1</v>
      </c>
      <c r="D50" s="19" t="s">
        <v>20</v>
      </c>
      <c r="E50" s="26" t="s">
        <v>115</v>
      </c>
      <c r="F50" s="93">
        <v>45292</v>
      </c>
      <c r="G50" s="93">
        <v>45657</v>
      </c>
      <c r="H50" s="20">
        <f>'CUOTA INDUSTRIAL'!E32</f>
        <v>9.6000000000000002E-2</v>
      </c>
      <c r="I50" s="20">
        <f>'CUOTA INDUSTRIAL'!F32</f>
        <v>0</v>
      </c>
      <c r="J50" s="20">
        <f>'CUOTA INDUSTRIAL'!G32</f>
        <v>9.6000000000000002E-2</v>
      </c>
      <c r="K50" s="20">
        <f>'CUOTA INDUSTRIAL'!H32</f>
        <v>0</v>
      </c>
      <c r="L50" s="20">
        <f>'CUOTA INDUSTRIAL'!I32</f>
        <v>9.6000000000000002E-2</v>
      </c>
      <c r="M50" s="124">
        <f>'CUOTA INDUSTRIAL'!J32</f>
        <v>0</v>
      </c>
      <c r="N50" s="40" t="s">
        <v>31</v>
      </c>
      <c r="O50" s="42">
        <f>RESUMEN!$B$5</f>
        <v>45482</v>
      </c>
      <c r="P50" s="19">
        <v>2024</v>
      </c>
      <c r="Q50" s="19"/>
    </row>
    <row r="51" spans="1:17" s="43" customFormat="1">
      <c r="A51" s="38" t="s">
        <v>21</v>
      </c>
      <c r="B51" s="39" t="s">
        <v>22</v>
      </c>
      <c r="C51" s="40" t="s">
        <v>1</v>
      </c>
      <c r="D51" s="40" t="s">
        <v>20</v>
      </c>
      <c r="E51" s="44" t="s">
        <v>115</v>
      </c>
      <c r="F51" s="93">
        <v>45292</v>
      </c>
      <c r="G51" s="93">
        <v>45657</v>
      </c>
      <c r="H51" s="41">
        <f>'CUOTA INDUSTRIAL'!K32</f>
        <v>9.6000000000000002E-2</v>
      </c>
      <c r="I51" s="41">
        <f>'CUOTA INDUSTRIAL'!L32</f>
        <v>0</v>
      </c>
      <c r="J51" s="41">
        <f>'CUOTA INDUSTRIAL'!M32</f>
        <v>9.6000000000000002E-2</v>
      </c>
      <c r="K51" s="41">
        <f>'CUOTA INDUSTRIAL'!N32</f>
        <v>0</v>
      </c>
      <c r="L51" s="41">
        <f>'CUOTA INDUSTRIAL'!O32</f>
        <v>9.6000000000000002E-2</v>
      </c>
      <c r="M51" s="125">
        <f>'CUOTA INDUSTRIAL'!P32</f>
        <v>0</v>
      </c>
      <c r="N51" s="40" t="s">
        <v>31</v>
      </c>
      <c r="O51" s="42">
        <f>RESUMEN!$B$5</f>
        <v>45482</v>
      </c>
      <c r="P51" s="19">
        <v>2024</v>
      </c>
      <c r="Q51" s="40"/>
    </row>
    <row r="52" spans="1:17" ht="30">
      <c r="A52" s="36" t="s">
        <v>21</v>
      </c>
      <c r="B52" s="37" t="s">
        <v>22</v>
      </c>
      <c r="C52" s="19" t="s">
        <v>1</v>
      </c>
      <c r="D52" s="19" t="s">
        <v>20</v>
      </c>
      <c r="E52" s="26" t="s">
        <v>114</v>
      </c>
      <c r="F52" s="93">
        <v>45292</v>
      </c>
      <c r="G52" s="93">
        <v>45657</v>
      </c>
      <c r="H52" s="20">
        <f>'CUOTA INDUSTRIAL'!E33</f>
        <v>0.46100000000000002</v>
      </c>
      <c r="I52" s="20">
        <f>'CUOTA INDUSTRIAL'!F33</f>
        <v>0</v>
      </c>
      <c r="J52" s="20">
        <f>'CUOTA INDUSTRIAL'!G33</f>
        <v>0.46100000000000002</v>
      </c>
      <c r="K52" s="20">
        <f>'CUOTA INDUSTRIAL'!H33</f>
        <v>0</v>
      </c>
      <c r="L52" s="20">
        <f>'CUOTA INDUSTRIAL'!I33</f>
        <v>0.46100000000000002</v>
      </c>
      <c r="M52" s="124">
        <f>'CUOTA INDUSTRIAL'!J33</f>
        <v>0</v>
      </c>
      <c r="N52" s="40" t="s">
        <v>31</v>
      </c>
      <c r="O52" s="42">
        <f>RESUMEN!$B$5</f>
        <v>45482</v>
      </c>
      <c r="P52" s="19">
        <v>2024</v>
      </c>
      <c r="Q52" s="19"/>
    </row>
    <row r="53" spans="1:17" s="43" customFormat="1" ht="30">
      <c r="A53" s="117" t="s">
        <v>21</v>
      </c>
      <c r="B53" s="118" t="s">
        <v>22</v>
      </c>
      <c r="C53" s="115" t="s">
        <v>1</v>
      </c>
      <c r="D53" s="115" t="s">
        <v>20</v>
      </c>
      <c r="E53" s="44" t="s">
        <v>114</v>
      </c>
      <c r="F53" s="93">
        <v>45292</v>
      </c>
      <c r="G53" s="93">
        <v>45657</v>
      </c>
      <c r="H53" s="41">
        <f>'CUOTA INDUSTRIAL'!K33</f>
        <v>0.46100000000000002</v>
      </c>
      <c r="I53" s="41">
        <f>'CUOTA INDUSTRIAL'!L33</f>
        <v>0</v>
      </c>
      <c r="J53" s="41">
        <f>'CUOTA INDUSTRIAL'!M33</f>
        <v>0.46100000000000002</v>
      </c>
      <c r="K53" s="41">
        <f>'CUOTA INDUSTRIAL'!N33</f>
        <v>0</v>
      </c>
      <c r="L53" s="41">
        <f>'CUOTA INDUSTRIAL'!O33</f>
        <v>0.46100000000000002</v>
      </c>
      <c r="M53" s="125">
        <f>'CUOTA INDUSTRIAL'!P33</f>
        <v>0</v>
      </c>
      <c r="N53" s="40" t="s">
        <v>31</v>
      </c>
      <c r="O53" s="42">
        <f>RESUMEN!$B$5</f>
        <v>45482</v>
      </c>
      <c r="P53" s="19">
        <v>2024</v>
      </c>
      <c r="Q53" s="40"/>
    </row>
    <row r="54" spans="1:17" s="43" customFormat="1">
      <c r="A54" s="119" t="s">
        <v>21</v>
      </c>
      <c r="B54" s="120" t="s">
        <v>22</v>
      </c>
      <c r="C54" s="116" t="s">
        <v>1</v>
      </c>
      <c r="D54" s="116" t="s">
        <v>20</v>
      </c>
      <c r="E54" s="114" t="str">
        <f>'CUOTA INDUSTRIAL'!$C$34</f>
        <v>MJF LTDA. PESQ.</v>
      </c>
      <c r="F54" s="93">
        <v>45292</v>
      </c>
      <c r="G54" s="93">
        <v>45657</v>
      </c>
      <c r="H54" s="20">
        <f>'CUOTA INDUSTRIAL'!E34</f>
        <v>0.28199999999999997</v>
      </c>
      <c r="I54" s="20">
        <f>'CUOTA INDUSTRIAL'!F34</f>
        <v>0</v>
      </c>
      <c r="J54" s="20">
        <f>'CUOTA INDUSTRIAL'!G34</f>
        <v>0.28199999999999997</v>
      </c>
      <c r="K54" s="20">
        <f>'CUOTA INDUSTRIAL'!H34</f>
        <v>0</v>
      </c>
      <c r="L54" s="20">
        <f>'CUOTA INDUSTRIAL'!I34</f>
        <v>0.28199999999999997</v>
      </c>
      <c r="M54" s="124">
        <f>'CUOTA INDUSTRIAL'!J34</f>
        <v>0</v>
      </c>
      <c r="N54" s="40" t="s">
        <v>31</v>
      </c>
      <c r="O54" s="42">
        <f>RESUMEN!$B$5</f>
        <v>45482</v>
      </c>
      <c r="P54" s="19">
        <v>2024</v>
      </c>
      <c r="Q54" s="40"/>
    </row>
    <row r="55" spans="1:17" s="43" customFormat="1">
      <c r="A55" s="117" t="s">
        <v>21</v>
      </c>
      <c r="B55" s="118" t="s">
        <v>22</v>
      </c>
      <c r="C55" s="115" t="s">
        <v>1</v>
      </c>
      <c r="D55" s="115" t="s">
        <v>20</v>
      </c>
      <c r="E55" s="44" t="str">
        <f>'CUOTA INDUSTRIAL'!$C$34</f>
        <v>MJF LTDA. PESQ.</v>
      </c>
      <c r="F55" s="93">
        <v>45292</v>
      </c>
      <c r="G55" s="93">
        <v>45657</v>
      </c>
      <c r="H55" s="41">
        <f>'CUOTA INDUSTRIAL'!K34</f>
        <v>0.28199999999999997</v>
      </c>
      <c r="I55" s="41">
        <f>'CUOTA INDUSTRIAL'!L34</f>
        <v>0</v>
      </c>
      <c r="J55" s="41">
        <f>'CUOTA INDUSTRIAL'!M34</f>
        <v>0.28199999999999997</v>
      </c>
      <c r="K55" s="41">
        <f>'CUOTA INDUSTRIAL'!N34</f>
        <v>0</v>
      </c>
      <c r="L55" s="41">
        <f>'CUOTA INDUSTRIAL'!O34</f>
        <v>0.28199999999999997</v>
      </c>
      <c r="M55" s="125">
        <f>'CUOTA INDUSTRIAL'!P34</f>
        <v>0</v>
      </c>
      <c r="N55" s="40" t="s">
        <v>31</v>
      </c>
      <c r="O55" s="42">
        <f>RESUMEN!$B$5</f>
        <v>45482</v>
      </c>
      <c r="P55" s="19">
        <v>2024</v>
      </c>
      <c r="Q55" s="40"/>
    </row>
    <row r="56" spans="1:17" s="43" customFormat="1">
      <c r="A56" s="119" t="s">
        <v>21</v>
      </c>
      <c r="B56" s="120" t="s">
        <v>22</v>
      </c>
      <c r="C56" s="116" t="s">
        <v>1</v>
      </c>
      <c r="D56" s="116" t="s">
        <v>20</v>
      </c>
      <c r="E56" s="114" t="str">
        <f>'CUOTA INDUSTRIAL'!$C$35</f>
        <v>NAKAL SPA INV.</v>
      </c>
      <c r="F56" s="93">
        <v>45292</v>
      </c>
      <c r="G56" s="93">
        <v>45657</v>
      </c>
      <c r="H56" s="20">
        <f>'CUOTA INDUSTRIAL'!E35</f>
        <v>0.28899999999999998</v>
      </c>
      <c r="I56" s="20">
        <f>'CUOTA INDUSTRIAL'!F35</f>
        <v>0</v>
      </c>
      <c r="J56" s="20">
        <f>'CUOTA INDUSTRIAL'!G35</f>
        <v>0.28899999999999998</v>
      </c>
      <c r="K56" s="20">
        <f>'CUOTA INDUSTRIAL'!H35</f>
        <v>0</v>
      </c>
      <c r="L56" s="20">
        <f>'CUOTA INDUSTRIAL'!I35</f>
        <v>0.28899999999999998</v>
      </c>
      <c r="M56" s="124">
        <f>'CUOTA INDUSTRIAL'!J35</f>
        <v>0</v>
      </c>
      <c r="N56" s="40" t="s">
        <v>31</v>
      </c>
      <c r="O56" s="42">
        <f>RESUMEN!$B$5</f>
        <v>45482</v>
      </c>
      <c r="P56" s="19">
        <v>2024</v>
      </c>
      <c r="Q56" s="40"/>
    </row>
    <row r="57" spans="1:17" s="43" customFormat="1">
      <c r="A57" s="117" t="s">
        <v>21</v>
      </c>
      <c r="B57" s="118" t="s">
        <v>22</v>
      </c>
      <c r="C57" s="115" t="s">
        <v>1</v>
      </c>
      <c r="D57" s="115" t="s">
        <v>20</v>
      </c>
      <c r="E57" s="44" t="str">
        <f>'CUOTA INDUSTRIAL'!$C$35</f>
        <v>NAKAL SPA INV.</v>
      </c>
      <c r="F57" s="93">
        <v>45292</v>
      </c>
      <c r="G57" s="93">
        <v>45657</v>
      </c>
      <c r="H57" s="41">
        <f>'CUOTA INDUSTRIAL'!K35</f>
        <v>0.28899999999999998</v>
      </c>
      <c r="I57" s="41">
        <f>'CUOTA INDUSTRIAL'!L35</f>
        <v>0</v>
      </c>
      <c r="J57" s="41">
        <f>'CUOTA INDUSTRIAL'!M35</f>
        <v>0.28899999999999998</v>
      </c>
      <c r="K57" s="41">
        <f>'CUOTA INDUSTRIAL'!N35</f>
        <v>0</v>
      </c>
      <c r="L57" s="41">
        <f>'CUOTA INDUSTRIAL'!O35</f>
        <v>0.28899999999999998</v>
      </c>
      <c r="M57" s="125">
        <f>'CUOTA INDUSTRIAL'!P35</f>
        <v>0</v>
      </c>
      <c r="N57" s="40" t="s">
        <v>31</v>
      </c>
      <c r="O57" s="42">
        <f>RESUMEN!$B$5</f>
        <v>45482</v>
      </c>
      <c r="P57" s="19">
        <v>2024</v>
      </c>
      <c r="Q57" s="40"/>
    </row>
    <row r="58" spans="1:17" s="43" customFormat="1" ht="30">
      <c r="A58" s="119" t="s">
        <v>21</v>
      </c>
      <c r="B58" s="120" t="s">
        <v>22</v>
      </c>
      <c r="C58" s="116" t="s">
        <v>1</v>
      </c>
      <c r="D58" s="116" t="s">
        <v>20</v>
      </c>
      <c r="E58" s="114" t="str">
        <f>'CUOTA INDUSTRIAL'!$C$37</f>
        <v>INOSTROZA CONCHA PELANTARO</v>
      </c>
      <c r="F58" s="93">
        <v>45292</v>
      </c>
      <c r="G58" s="93">
        <v>45657</v>
      </c>
      <c r="H58" s="20">
        <f>'CUOTA INDUSTRIAL'!E37</f>
        <v>1.88</v>
      </c>
      <c r="I58" s="20">
        <f>'CUOTA INDUSTRIAL'!F37</f>
        <v>0</v>
      </c>
      <c r="J58" s="20">
        <f>'CUOTA INDUSTRIAL'!G37</f>
        <v>1.88</v>
      </c>
      <c r="K58" s="20">
        <f>'CUOTA INDUSTRIAL'!H37</f>
        <v>0</v>
      </c>
      <c r="L58" s="20">
        <f>'CUOTA INDUSTRIAL'!I37</f>
        <v>1.88</v>
      </c>
      <c r="M58" s="124">
        <f>'CUOTA INDUSTRIAL'!J37</f>
        <v>0</v>
      </c>
      <c r="N58" s="40" t="s">
        <v>31</v>
      </c>
      <c r="O58" s="42">
        <f>RESUMEN!$B$5</f>
        <v>45482</v>
      </c>
      <c r="P58" s="19">
        <v>2024</v>
      </c>
      <c r="Q58" s="40"/>
    </row>
    <row r="59" spans="1:17" s="43" customFormat="1" ht="30">
      <c r="A59" s="117" t="s">
        <v>21</v>
      </c>
      <c r="B59" s="118" t="s">
        <v>22</v>
      </c>
      <c r="C59" s="115" t="s">
        <v>1</v>
      </c>
      <c r="D59" s="115" t="s">
        <v>20</v>
      </c>
      <c r="E59" s="44" t="str">
        <f>'CUOTA INDUSTRIAL'!$C$37</f>
        <v>INOSTROZA CONCHA PELANTARO</v>
      </c>
      <c r="F59" s="93">
        <v>45292</v>
      </c>
      <c r="G59" s="93">
        <v>45657</v>
      </c>
      <c r="H59" s="41">
        <f>'CUOTA INDUSTRIAL'!K37</f>
        <v>1.88</v>
      </c>
      <c r="I59" s="41">
        <f>'CUOTA INDUSTRIAL'!L37</f>
        <v>0</v>
      </c>
      <c r="J59" s="41">
        <f>'CUOTA INDUSTRIAL'!M37</f>
        <v>1.88</v>
      </c>
      <c r="K59" s="41">
        <f>'CUOTA INDUSTRIAL'!N37</f>
        <v>0</v>
      </c>
      <c r="L59" s="41">
        <f>'CUOTA INDUSTRIAL'!O37</f>
        <v>1.88</v>
      </c>
      <c r="M59" s="125">
        <f>'CUOTA INDUSTRIAL'!P37</f>
        <v>0</v>
      </c>
      <c r="N59" s="40" t="s">
        <v>31</v>
      </c>
      <c r="O59" s="42">
        <f>RESUMEN!$B$5</f>
        <v>45482</v>
      </c>
      <c r="P59" s="19">
        <v>2024</v>
      </c>
      <c r="Q59" s="40"/>
    </row>
    <row r="60" spans="1:17" s="55" customFormat="1">
      <c r="A60" s="49" t="s">
        <v>21</v>
      </c>
      <c r="B60" s="50" t="s">
        <v>22</v>
      </c>
      <c r="C60" s="51" t="s">
        <v>1</v>
      </c>
      <c r="D60" s="51" t="s">
        <v>23</v>
      </c>
      <c r="E60" s="52" t="s">
        <v>24</v>
      </c>
      <c r="F60" s="94">
        <v>45292</v>
      </c>
      <c r="G60" s="94">
        <v>45657</v>
      </c>
      <c r="H60" s="53">
        <f>'CUOTA INDUSTRIAL'!K38</f>
        <v>9644.997999999996</v>
      </c>
      <c r="I60" s="53">
        <f>'CUOTA INDUSTRIAL'!L38</f>
        <v>4.4600434456754101E-13</v>
      </c>
      <c r="J60" s="53">
        <f>'CUOTA INDUSTRIAL'!M38</f>
        <v>9644.997999999996</v>
      </c>
      <c r="K60" s="53">
        <f>'CUOTA INDUSTRIAL'!N38</f>
        <v>3219.4929999999999</v>
      </c>
      <c r="L60" s="53">
        <f>'CUOTA INDUSTRIAL'!O38</f>
        <v>6425.5049999999956</v>
      </c>
      <c r="M60" s="126">
        <f>'CUOTA INDUSTRIAL'!P38</f>
        <v>0.33379923977174503</v>
      </c>
      <c r="N60" s="51" t="s">
        <v>31</v>
      </c>
      <c r="O60" s="54">
        <f>RESUMEN!$B$5</f>
        <v>45482</v>
      </c>
      <c r="P60" s="51">
        <v>2024</v>
      </c>
      <c r="Q60" s="51"/>
    </row>
    <row r="61" spans="1:17">
      <c r="A61" s="36" t="s">
        <v>25</v>
      </c>
      <c r="B61" s="37" t="s">
        <v>22</v>
      </c>
      <c r="C61" s="19" t="s">
        <v>4</v>
      </c>
      <c r="D61" s="19" t="s">
        <v>20</v>
      </c>
      <c r="E61" s="45" t="str">
        <f>+'CUOTA INDUSTRIAL'!C$41</f>
        <v>PACIFICBLU SpA.</v>
      </c>
      <c r="F61" s="93">
        <v>45292</v>
      </c>
      <c r="G61" s="93">
        <v>45657</v>
      </c>
      <c r="H61" s="20">
        <f>'CUOTA INDUSTRIAL'!E41</f>
        <v>2.4329999999999998</v>
      </c>
      <c r="I61" s="20">
        <f>'CUOTA INDUSTRIAL'!F41</f>
        <v>0</v>
      </c>
      <c r="J61" s="20">
        <f>'CUOTA INDUSTRIAL'!G41</f>
        <v>2.4329999999999998</v>
      </c>
      <c r="K61" s="20">
        <f>'CUOTA INDUSTRIAL'!H41</f>
        <v>0</v>
      </c>
      <c r="L61" s="20">
        <f>'CUOTA INDUSTRIAL'!I41</f>
        <v>2.4329999999999998</v>
      </c>
      <c r="M61" s="122">
        <v>0</v>
      </c>
      <c r="N61" s="19" t="s">
        <v>31</v>
      </c>
      <c r="O61" s="22">
        <f>RESUMEN!$B$5</f>
        <v>45482</v>
      </c>
      <c r="P61" s="19">
        <v>2024</v>
      </c>
      <c r="Q61" s="19"/>
    </row>
    <row r="62" spans="1:17" s="43" customFormat="1">
      <c r="A62" s="38" t="s">
        <v>25</v>
      </c>
      <c r="B62" s="39" t="s">
        <v>22</v>
      </c>
      <c r="C62" s="40" t="s">
        <v>4</v>
      </c>
      <c r="D62" s="40" t="s">
        <v>20</v>
      </c>
      <c r="E62" s="46" t="str">
        <f>+'CUOTA INDUSTRIAL'!C$41</f>
        <v>PACIFICBLU SpA.</v>
      </c>
      <c r="F62" s="93">
        <v>45292</v>
      </c>
      <c r="G62" s="93">
        <v>45657</v>
      </c>
      <c r="H62" s="41">
        <f>'CUOTA INDUSTRIAL'!K41</f>
        <v>2.4329999999999998</v>
      </c>
      <c r="I62" s="41">
        <f>'CUOTA INDUSTRIAL'!L41</f>
        <v>0</v>
      </c>
      <c r="J62" s="41">
        <f>'CUOTA INDUSTRIAL'!M41</f>
        <v>2.4329999999999998</v>
      </c>
      <c r="K62" s="41">
        <f>'CUOTA INDUSTRIAL'!N41</f>
        <v>0</v>
      </c>
      <c r="L62" s="41">
        <f>'CUOTA INDUSTRIAL'!O41</f>
        <v>2.4329999999999998</v>
      </c>
      <c r="M62" s="123">
        <f>'CUOTA INDUSTRIAL'!P41</f>
        <v>0</v>
      </c>
      <c r="N62" s="40" t="s">
        <v>31</v>
      </c>
      <c r="O62" s="42">
        <f>RESUMEN!$B$5</f>
        <v>45482</v>
      </c>
      <c r="P62" s="19">
        <v>2024</v>
      </c>
      <c r="Q62" s="40"/>
    </row>
    <row r="63" spans="1:17">
      <c r="A63" s="36" t="s">
        <v>25</v>
      </c>
      <c r="B63" s="37" t="s">
        <v>22</v>
      </c>
      <c r="C63" s="19" t="s">
        <v>4</v>
      </c>
      <c r="D63" s="19" t="s">
        <v>20</v>
      </c>
      <c r="E63" s="45" t="str">
        <f>+'CUOTA INDUSTRIAL'!C$42</f>
        <v xml:space="preserve">EMDEPES S.A.                     </v>
      </c>
      <c r="F63" s="93">
        <v>45292</v>
      </c>
      <c r="G63" s="93">
        <v>45657</v>
      </c>
      <c r="H63" s="20">
        <f>'CUOTA INDUSTRIAL'!E42</f>
        <v>3113.2460000000001</v>
      </c>
      <c r="I63" s="20">
        <f>'CUOTA INDUSTRIAL'!F42</f>
        <v>-653.79600000000005</v>
      </c>
      <c r="J63" s="20">
        <f>'CUOTA INDUSTRIAL'!G42</f>
        <v>2459.4499999999998</v>
      </c>
      <c r="K63" s="20">
        <f>'CUOTA INDUSTRIAL'!H42</f>
        <v>3284.5410000000002</v>
      </c>
      <c r="L63" s="20">
        <f>'CUOTA INDUSTRIAL'!I42</f>
        <v>-825.09100000000035</v>
      </c>
      <c r="M63" s="122">
        <f>'CUOTA INDUSTRIAL'!J41</f>
        <v>0</v>
      </c>
      <c r="N63" s="19" t="s">
        <v>31</v>
      </c>
      <c r="O63" s="22">
        <f>RESUMEN!$B$5</f>
        <v>45482</v>
      </c>
      <c r="P63" s="19">
        <v>2024</v>
      </c>
      <c r="Q63" s="19"/>
    </row>
    <row r="64" spans="1:17" s="43" customFormat="1">
      <c r="A64" s="38" t="s">
        <v>25</v>
      </c>
      <c r="B64" s="39" t="s">
        <v>22</v>
      </c>
      <c r="C64" s="40" t="s">
        <v>4</v>
      </c>
      <c r="D64" s="40" t="s">
        <v>20</v>
      </c>
      <c r="E64" s="46" t="str">
        <f>+'CUOTA INDUSTRIAL'!C$42</f>
        <v xml:space="preserve">EMDEPES S.A.                     </v>
      </c>
      <c r="F64" s="93">
        <v>45292</v>
      </c>
      <c r="G64" s="93">
        <v>45657</v>
      </c>
      <c r="H64" s="41">
        <f>'CUOTA INDUSTRIAL'!K42</f>
        <v>3113.2460000000001</v>
      </c>
      <c r="I64" s="41">
        <f>'CUOTA INDUSTRIAL'!L42</f>
        <v>-653.79600000000005</v>
      </c>
      <c r="J64" s="41">
        <f>'CUOTA INDUSTRIAL'!M42</f>
        <v>2459.4499999999998</v>
      </c>
      <c r="K64" s="41">
        <f>'CUOTA INDUSTRIAL'!N42</f>
        <v>3284.5410000000002</v>
      </c>
      <c r="L64" s="41">
        <f>'CUOTA INDUSTRIAL'!O42</f>
        <v>-825.09100000000035</v>
      </c>
      <c r="M64" s="123">
        <f>'CUOTA INDUSTRIAL'!P42</f>
        <v>1.3354778507389866</v>
      </c>
      <c r="N64" s="40" t="s">
        <v>31</v>
      </c>
      <c r="O64" s="42">
        <f>RESUMEN!$B$5</f>
        <v>45482</v>
      </c>
      <c r="P64" s="19">
        <v>2024</v>
      </c>
      <c r="Q64" s="40"/>
    </row>
    <row r="65" spans="1:17">
      <c r="A65" s="36" t="s">
        <v>25</v>
      </c>
      <c r="B65" s="37" t="s">
        <v>22</v>
      </c>
      <c r="C65" s="19" t="s">
        <v>4</v>
      </c>
      <c r="D65" s="19" t="s">
        <v>20</v>
      </c>
      <c r="E65" s="45" t="str">
        <f>+'CUOTA INDUSTRIAL'!C$43</f>
        <v xml:space="preserve">GRIMAR S.A. </v>
      </c>
      <c r="F65" s="93">
        <v>45292</v>
      </c>
      <c r="G65" s="93">
        <v>45657</v>
      </c>
      <c r="H65" s="20">
        <f>'CUOTA INDUSTRIAL'!E43</f>
        <v>1118.9829999999999</v>
      </c>
      <c r="I65" s="20">
        <f>'CUOTA INDUSTRIAL'!F43</f>
        <v>215.59700000000001</v>
      </c>
      <c r="J65" s="20">
        <f>'CUOTA INDUSTRIAL'!G43</f>
        <v>1334.58</v>
      </c>
      <c r="K65" s="20">
        <f>'CUOTA INDUSTRIAL'!H43</f>
        <v>615.16</v>
      </c>
      <c r="L65" s="20">
        <f>'CUOTA INDUSTRIAL'!I43</f>
        <v>719.42</v>
      </c>
      <c r="M65" s="122">
        <f>'CUOTA INDUSTRIAL'!J42</f>
        <v>1.3354778507389866</v>
      </c>
      <c r="N65" s="19" t="s">
        <v>31</v>
      </c>
      <c r="O65" s="22">
        <f>RESUMEN!$B$5</f>
        <v>45482</v>
      </c>
      <c r="P65" s="19">
        <v>2024</v>
      </c>
      <c r="Q65" s="19"/>
    </row>
    <row r="66" spans="1:17" s="43" customFormat="1">
      <c r="A66" s="38" t="s">
        <v>25</v>
      </c>
      <c r="B66" s="39" t="s">
        <v>22</v>
      </c>
      <c r="C66" s="40" t="s">
        <v>4</v>
      </c>
      <c r="D66" s="40" t="s">
        <v>20</v>
      </c>
      <c r="E66" s="46" t="str">
        <f>+'CUOTA INDUSTRIAL'!C$43</f>
        <v xml:space="preserve">GRIMAR S.A. </v>
      </c>
      <c r="F66" s="93">
        <v>45292</v>
      </c>
      <c r="G66" s="93">
        <v>45657</v>
      </c>
      <c r="H66" s="41">
        <f>'CUOTA INDUSTRIAL'!K43</f>
        <v>1118.9829999999999</v>
      </c>
      <c r="I66" s="41">
        <f>'CUOTA INDUSTRIAL'!L43</f>
        <v>215.59700000000001</v>
      </c>
      <c r="J66" s="41">
        <f>'CUOTA INDUSTRIAL'!M43</f>
        <v>1334.58</v>
      </c>
      <c r="K66" s="41">
        <f>'CUOTA INDUSTRIAL'!N43</f>
        <v>615.16</v>
      </c>
      <c r="L66" s="41">
        <f>'CUOTA INDUSTRIAL'!O43</f>
        <v>719.42</v>
      </c>
      <c r="M66" s="123">
        <f>'CUOTA INDUSTRIAL'!P43</f>
        <v>0.4609390220144165</v>
      </c>
      <c r="N66" s="40" t="s">
        <v>31</v>
      </c>
      <c r="O66" s="42">
        <f>RESUMEN!$B$5</f>
        <v>45482</v>
      </c>
      <c r="P66" s="19">
        <v>2024</v>
      </c>
      <c r="Q66" s="40"/>
    </row>
    <row r="67" spans="1:17">
      <c r="A67" s="36" t="s">
        <v>25</v>
      </c>
      <c r="B67" s="37" t="s">
        <v>22</v>
      </c>
      <c r="C67" s="19" t="s">
        <v>4</v>
      </c>
      <c r="D67" s="19" t="s">
        <v>20</v>
      </c>
      <c r="E67" s="45" t="str">
        <f>+'CUOTA INDUSTRIAL'!C$44</f>
        <v>PESCA CHILE S.A.</v>
      </c>
      <c r="F67" s="93">
        <v>45292</v>
      </c>
      <c r="G67" s="93">
        <v>45657</v>
      </c>
      <c r="H67" s="20">
        <f>'CUOTA INDUSTRIAL'!E44</f>
        <v>832.97199999999998</v>
      </c>
      <c r="I67" s="20">
        <f>'CUOTA INDUSTRIAL'!F44</f>
        <v>307.541</v>
      </c>
      <c r="J67" s="20">
        <f>'CUOTA INDUSTRIAL'!G44</f>
        <v>1140.5129999999999</v>
      </c>
      <c r="K67" s="20">
        <f>'CUOTA INDUSTRIAL'!H44</f>
        <v>133.084</v>
      </c>
      <c r="L67" s="20">
        <f>'CUOTA INDUSTRIAL'!I44</f>
        <v>1007.4289999999999</v>
      </c>
      <c r="M67" s="122">
        <f>'CUOTA INDUSTRIAL'!J43</f>
        <v>0.4609390220144165</v>
      </c>
      <c r="N67" s="19" t="s">
        <v>31</v>
      </c>
      <c r="O67" s="22">
        <f>RESUMEN!$B$5</f>
        <v>45482</v>
      </c>
      <c r="P67" s="19">
        <v>2024</v>
      </c>
      <c r="Q67" s="19"/>
    </row>
    <row r="68" spans="1:17" s="43" customFormat="1">
      <c r="A68" s="38" t="s">
        <v>25</v>
      </c>
      <c r="B68" s="39" t="s">
        <v>22</v>
      </c>
      <c r="C68" s="40" t="s">
        <v>4</v>
      </c>
      <c r="D68" s="40" t="s">
        <v>20</v>
      </c>
      <c r="E68" s="46" t="str">
        <f>+'CUOTA INDUSTRIAL'!C$44</f>
        <v>PESCA CHILE S.A.</v>
      </c>
      <c r="F68" s="93">
        <v>45292</v>
      </c>
      <c r="G68" s="93">
        <v>45657</v>
      </c>
      <c r="H68" s="41">
        <f>'CUOTA INDUSTRIAL'!K44</f>
        <v>832.97199999999998</v>
      </c>
      <c r="I68" s="41">
        <f>'CUOTA INDUSTRIAL'!L44</f>
        <v>307.541</v>
      </c>
      <c r="J68" s="41">
        <f>'CUOTA INDUSTRIAL'!M44</f>
        <v>1140.5129999999999</v>
      </c>
      <c r="K68" s="41">
        <f>'CUOTA INDUSTRIAL'!N44</f>
        <v>133.084</v>
      </c>
      <c r="L68" s="41">
        <f>'CUOTA INDUSTRIAL'!O44</f>
        <v>1007.4289999999999</v>
      </c>
      <c r="M68" s="123">
        <f>'CUOTA INDUSTRIAL'!P44</f>
        <v>0.11668784134858613</v>
      </c>
      <c r="N68" s="40" t="s">
        <v>31</v>
      </c>
      <c r="O68" s="42">
        <f>RESUMEN!$B$5</f>
        <v>45482</v>
      </c>
      <c r="P68" s="19">
        <v>2024</v>
      </c>
      <c r="Q68" s="40"/>
    </row>
    <row r="69" spans="1:17">
      <c r="A69" s="36" t="s">
        <v>25</v>
      </c>
      <c r="B69" s="37" t="s">
        <v>22</v>
      </c>
      <c r="C69" s="19" t="s">
        <v>4</v>
      </c>
      <c r="D69" s="19" t="s">
        <v>20</v>
      </c>
      <c r="E69" s="45" t="str">
        <f>+'CUOTA INDUSTRIAL'!C$45</f>
        <v xml:space="preserve">PESCA CISNE S.A.             </v>
      </c>
      <c r="F69" s="93">
        <v>45292</v>
      </c>
      <c r="G69" s="93">
        <v>45657</v>
      </c>
      <c r="H69" s="20">
        <f>'CUOTA INDUSTRIAL'!E45</f>
        <v>6.4000000000000001E-2</v>
      </c>
      <c r="I69" s="20">
        <f>'CUOTA INDUSTRIAL'!F45</f>
        <v>0</v>
      </c>
      <c r="J69" s="20">
        <f>'CUOTA INDUSTRIAL'!G45</f>
        <v>6.4000000000000001E-2</v>
      </c>
      <c r="K69" s="20">
        <f>'CUOTA INDUSTRIAL'!H45</f>
        <v>0</v>
      </c>
      <c r="L69" s="20">
        <f>'CUOTA INDUSTRIAL'!I45</f>
        <v>6.4000000000000001E-2</v>
      </c>
      <c r="M69" s="122">
        <f>'CUOTA INDUSTRIAL'!J44</f>
        <v>0.11668784134858613</v>
      </c>
      <c r="N69" s="19" t="s">
        <v>31</v>
      </c>
      <c r="O69" s="22">
        <f>RESUMEN!$B$5</f>
        <v>45482</v>
      </c>
      <c r="P69" s="19">
        <v>2024</v>
      </c>
      <c r="Q69" s="19"/>
    </row>
    <row r="70" spans="1:17" s="43" customFormat="1">
      <c r="A70" s="38" t="s">
        <v>25</v>
      </c>
      <c r="B70" s="39" t="s">
        <v>22</v>
      </c>
      <c r="C70" s="40" t="s">
        <v>4</v>
      </c>
      <c r="D70" s="40" t="s">
        <v>20</v>
      </c>
      <c r="E70" s="46" t="str">
        <f>+'CUOTA INDUSTRIAL'!C$45</f>
        <v xml:space="preserve">PESCA CISNE S.A.             </v>
      </c>
      <c r="F70" s="93">
        <v>45292</v>
      </c>
      <c r="G70" s="93">
        <v>45657</v>
      </c>
      <c r="H70" s="41">
        <f>'CUOTA INDUSTRIAL'!K45</f>
        <v>6.4000000000000001E-2</v>
      </c>
      <c r="I70" s="41">
        <f>'CUOTA INDUSTRIAL'!L45</f>
        <v>0</v>
      </c>
      <c r="J70" s="41">
        <f>'CUOTA INDUSTRIAL'!M45</f>
        <v>6.4000000000000001E-2</v>
      </c>
      <c r="K70" s="41">
        <f>'CUOTA INDUSTRIAL'!N45</f>
        <v>0</v>
      </c>
      <c r="L70" s="41">
        <f>'CUOTA INDUSTRIAL'!O45</f>
        <v>6.4000000000000001E-2</v>
      </c>
      <c r="M70" s="123">
        <f>'CUOTA INDUSTRIAL'!J45</f>
        <v>0</v>
      </c>
      <c r="N70" s="40" t="s">
        <v>31</v>
      </c>
      <c r="O70" s="42">
        <f>RESUMEN!$B$5</f>
        <v>45482</v>
      </c>
      <c r="P70" s="19">
        <v>2024</v>
      </c>
      <c r="Q70" s="40"/>
    </row>
    <row r="71" spans="1:17">
      <c r="A71" s="36" t="s">
        <v>25</v>
      </c>
      <c r="B71" s="37" t="s">
        <v>22</v>
      </c>
      <c r="C71" s="19" t="s">
        <v>4</v>
      </c>
      <c r="D71" s="19" t="s">
        <v>20</v>
      </c>
      <c r="E71" s="45" t="str">
        <f>+'CUOTA INDUSTRIAL'!C$46</f>
        <v>SUR AUSTRAL S.A. PESQ.</v>
      </c>
      <c r="F71" s="93">
        <v>45292</v>
      </c>
      <c r="G71" s="93">
        <v>45657</v>
      </c>
      <c r="H71" s="20">
        <f>'CUOTA INDUSTRIAL'!E46</f>
        <v>1362.2729999999999</v>
      </c>
      <c r="I71" s="20">
        <f>'CUOTA INDUSTRIAL'!F46</f>
        <v>130.65799999999999</v>
      </c>
      <c r="J71" s="20">
        <f>'CUOTA INDUSTRIAL'!G46</f>
        <v>1492.9309999999998</v>
      </c>
      <c r="K71" s="20">
        <f>'CUOTA INDUSTRIAL'!H46</f>
        <v>468.71</v>
      </c>
      <c r="L71" s="20">
        <f>'CUOTA INDUSTRIAL'!I46</f>
        <v>1024.2209999999998</v>
      </c>
      <c r="M71" s="122">
        <f>'CUOTA INDUSTRIAL'!J45</f>
        <v>0</v>
      </c>
      <c r="N71" s="19" t="s">
        <v>31</v>
      </c>
      <c r="O71" s="22">
        <f>RESUMEN!$B$5</f>
        <v>45482</v>
      </c>
      <c r="P71" s="19">
        <v>2024</v>
      </c>
      <c r="Q71" s="19"/>
    </row>
    <row r="72" spans="1:17" s="43" customFormat="1">
      <c r="A72" s="38" t="s">
        <v>25</v>
      </c>
      <c r="B72" s="39" t="s">
        <v>22</v>
      </c>
      <c r="C72" s="40" t="s">
        <v>4</v>
      </c>
      <c r="D72" s="40" t="s">
        <v>20</v>
      </c>
      <c r="E72" s="46" t="str">
        <f>+'CUOTA INDUSTRIAL'!C$46</f>
        <v>SUR AUSTRAL S.A. PESQ.</v>
      </c>
      <c r="F72" s="93">
        <v>45292</v>
      </c>
      <c r="G72" s="93">
        <v>45657</v>
      </c>
      <c r="H72" s="41">
        <f>'CUOTA INDUSTRIAL'!K46</f>
        <v>1362.2729999999999</v>
      </c>
      <c r="I72" s="41">
        <f>'CUOTA INDUSTRIAL'!L46</f>
        <v>130.65799999999999</v>
      </c>
      <c r="J72" s="41">
        <f>'CUOTA INDUSTRIAL'!M46</f>
        <v>1492.9309999999998</v>
      </c>
      <c r="K72" s="41">
        <f>'CUOTA INDUSTRIAL'!N46</f>
        <v>468.71</v>
      </c>
      <c r="L72" s="41">
        <f>'CUOTA INDUSTRIAL'!O46</f>
        <v>1024.2209999999998</v>
      </c>
      <c r="M72" s="123">
        <f>'CUOTA INDUSTRIAL'!J46</f>
        <v>0.31395288864656173</v>
      </c>
      <c r="N72" s="40" t="s">
        <v>31</v>
      </c>
      <c r="O72" s="42">
        <f>RESUMEN!$B$5</f>
        <v>45482</v>
      </c>
      <c r="P72" s="19">
        <v>2024</v>
      </c>
      <c r="Q72" s="40"/>
    </row>
    <row r="73" spans="1:17" s="55" customFormat="1">
      <c r="A73" s="49" t="s">
        <v>25</v>
      </c>
      <c r="B73" s="50" t="s">
        <v>22</v>
      </c>
      <c r="C73" s="51" t="s">
        <v>4</v>
      </c>
      <c r="D73" s="51" t="s">
        <v>23</v>
      </c>
      <c r="E73" s="56" t="s">
        <v>24</v>
      </c>
      <c r="F73" s="94">
        <v>45292</v>
      </c>
      <c r="G73" s="94">
        <v>45657</v>
      </c>
      <c r="H73" s="53">
        <f>'CUOTA INDUSTRIAL'!K47</f>
        <v>6429.9710000000005</v>
      </c>
      <c r="I73" s="53">
        <f>'CUOTA INDUSTRIAL'!L47</f>
        <v>0</v>
      </c>
      <c r="J73" s="53">
        <f>'CUOTA INDUSTRIAL'!M47</f>
        <v>6429.9710000000005</v>
      </c>
      <c r="K73" s="53">
        <f>'CUOTA INDUSTRIAL'!N47</f>
        <v>4501.4949999999999</v>
      </c>
      <c r="L73" s="53">
        <f>'CUOTA INDUSTRIAL'!O47</f>
        <v>1928.4760000000006</v>
      </c>
      <c r="M73" s="126">
        <f>'CUOTA INDUSTRIAL'!P47</f>
        <v>0.70008014033033739</v>
      </c>
      <c r="N73" s="51" t="s">
        <v>31</v>
      </c>
      <c r="O73" s="54">
        <f>RESUMEN!$B$5</f>
        <v>45482</v>
      </c>
      <c r="P73" s="51">
        <v>2024</v>
      </c>
      <c r="Q73" s="51"/>
    </row>
    <row r="74" spans="1:17">
      <c r="A74" s="36" t="s">
        <v>27</v>
      </c>
      <c r="B74" s="37" t="s">
        <v>22</v>
      </c>
      <c r="C74" s="19" t="s">
        <v>28</v>
      </c>
      <c r="D74" s="19" t="s">
        <v>29</v>
      </c>
      <c r="E74" s="26" t="s">
        <v>30</v>
      </c>
      <c r="F74" s="93">
        <v>45292</v>
      </c>
      <c r="G74" s="93">
        <v>45657</v>
      </c>
      <c r="H74" s="20">
        <f>'ARTESANAL-INDUSTRIAL'!E11</f>
        <v>25</v>
      </c>
      <c r="I74" s="20">
        <f>'ARTESANAL-INDUSTRIAL'!F11</f>
        <v>0</v>
      </c>
      <c r="J74" s="20">
        <f>'ARTESANAL-INDUSTRIAL'!G11</f>
        <v>25</v>
      </c>
      <c r="K74" s="20">
        <f>'ARTESANAL-INDUSTRIAL'!H11</f>
        <v>1.2660000000000001E-2</v>
      </c>
      <c r="L74" s="20">
        <f>'ARTESANAL-INDUSTRIAL'!I11</f>
        <v>24.98734</v>
      </c>
      <c r="M74" s="21">
        <f>'ARTESANAL-INDUSTRIAL'!J11</f>
        <v>5.0640000000000006E-4</v>
      </c>
      <c r="N74" s="19" t="s">
        <v>31</v>
      </c>
      <c r="O74" s="22">
        <f>RESUMEN!$B$5</f>
        <v>45482</v>
      </c>
      <c r="P74" s="19">
        <v>2024</v>
      </c>
      <c r="Q74" s="19"/>
    </row>
  </sheetData>
  <autoFilter ref="A1:Q74"/>
  <pageMargins left="0.7" right="0.7" top="0.75" bottom="0.75" header="0.3" footer="0.3"/>
  <pageSetup orientation="portrait" horizontalDpi="4294967293" verticalDpi="4294967293" r:id="rId1"/>
  <ignoredErrors>
    <ignoredError sqref="K45:M45 I45:J4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C4" sqref="C4"/>
    </sheetView>
  </sheetViews>
  <sheetFormatPr baseColWidth="10" defaultColWidth="11.42578125" defaultRowHeight="15"/>
  <cols>
    <col min="2" max="2" width="41.140625" customWidth="1"/>
    <col min="3" max="3" width="14.5703125" customWidth="1"/>
    <col min="4" max="4" width="11.5703125" bestFit="1" customWidth="1"/>
    <col min="6" max="6" width="13.28515625" bestFit="1" customWidth="1"/>
    <col min="8" max="8" width="12" bestFit="1" customWidth="1"/>
  </cols>
  <sheetData>
    <row r="1" spans="2:11" ht="15.75" thickBot="1"/>
    <row r="2" spans="2:11" ht="15.75" thickBot="1">
      <c r="B2" s="12" t="s">
        <v>34</v>
      </c>
      <c r="C2" s="8" t="s">
        <v>35</v>
      </c>
    </row>
    <row r="3" spans="2:11">
      <c r="B3" s="5" t="s">
        <v>36</v>
      </c>
      <c r="C3" s="6">
        <v>9339</v>
      </c>
      <c r="D3" s="232">
        <f>C3+C4</f>
        <v>23348</v>
      </c>
    </row>
    <row r="4" spans="2:11" ht="15.75" thickBot="1">
      <c r="B4" s="4" t="s">
        <v>37</v>
      </c>
      <c r="C4" s="3">
        <v>14009</v>
      </c>
      <c r="D4" s="233"/>
    </row>
    <row r="5" spans="2:11">
      <c r="B5" s="5" t="s">
        <v>38</v>
      </c>
      <c r="C5" s="6">
        <v>6226</v>
      </c>
      <c r="D5" s="232">
        <f>C5+C6</f>
        <v>15566</v>
      </c>
    </row>
    <row r="6" spans="2:11" ht="15.75" thickBot="1">
      <c r="B6" s="4" t="s">
        <v>39</v>
      </c>
      <c r="C6" s="3">
        <v>9340</v>
      </c>
      <c r="D6" s="233"/>
    </row>
    <row r="7" spans="2:11" ht="15.75" thickBot="1">
      <c r="C7" s="7">
        <f>SUM(C3:C6)</f>
        <v>38914</v>
      </c>
    </row>
    <row r="10" spans="2:11">
      <c r="B10" s="231" t="s">
        <v>40</v>
      </c>
      <c r="C10" s="231"/>
      <c r="D10" s="231"/>
      <c r="E10" s="231"/>
      <c r="F10" s="231"/>
    </row>
    <row r="12" spans="2:11">
      <c r="B12" s="2" t="s">
        <v>41</v>
      </c>
      <c r="C12" s="2" t="s">
        <v>32</v>
      </c>
      <c r="D12" s="2" t="s">
        <v>42</v>
      </c>
      <c r="E12" s="2" t="s">
        <v>43</v>
      </c>
      <c r="F12" s="2" t="s">
        <v>44</v>
      </c>
      <c r="H12" s="14" t="s">
        <v>20</v>
      </c>
      <c r="I12" s="2" t="s">
        <v>42</v>
      </c>
      <c r="J12" s="2" t="s">
        <v>43</v>
      </c>
    </row>
    <row r="13" spans="2:11">
      <c r="B13" s="1" t="s">
        <v>45</v>
      </c>
      <c r="C13" s="1">
        <v>0.29008030000000001</v>
      </c>
      <c r="D13" s="9">
        <f>$C$3*C13</f>
        <v>2709.0599216999999</v>
      </c>
      <c r="E13" s="9">
        <f>$C$4*C13</f>
        <v>4063.7349227</v>
      </c>
      <c r="F13" s="9">
        <f>D13+E13</f>
        <v>6772.7948443999994</v>
      </c>
      <c r="H13" s="1" t="s">
        <v>46</v>
      </c>
      <c r="I13" s="9">
        <f>D15+D16+D19+D20+D30</f>
        <v>383.9813901</v>
      </c>
      <c r="J13" s="9">
        <f>E15+E16+E19+E20+E30</f>
        <v>575.99264310000001</v>
      </c>
      <c r="K13" s="18">
        <f>SUM(I13:J13)</f>
        <v>959.97403320000001</v>
      </c>
    </row>
    <row r="14" spans="2:11">
      <c r="B14" s="1" t="s">
        <v>47</v>
      </c>
      <c r="C14" s="1">
        <v>2.9999999999999997E-4</v>
      </c>
      <c r="D14" s="9">
        <f>$C$3*C14</f>
        <v>2.8016999999999999</v>
      </c>
      <c r="E14" s="9">
        <f t="shared" ref="E14:E35" si="0">$C$4*C14</f>
        <v>4.2026999999999992</v>
      </c>
      <c r="F14" s="9">
        <f t="shared" ref="F14:F35" si="1">D14+E14</f>
        <v>7.0043999999999986</v>
      </c>
    </row>
    <row r="15" spans="2:11">
      <c r="B15" s="1" t="s">
        <v>46</v>
      </c>
      <c r="C15" s="1">
        <v>3.3191600000000002E-2</v>
      </c>
      <c r="D15" s="9">
        <f t="shared" ref="D15:D35" si="2">$C$3*C15</f>
        <v>309.9763524</v>
      </c>
      <c r="E15" s="9">
        <f t="shared" si="0"/>
        <v>464.9811244</v>
      </c>
      <c r="F15" s="9">
        <f t="shared" si="1"/>
        <v>774.95747679999999</v>
      </c>
    </row>
    <row r="16" spans="2:11">
      <c r="B16" s="1" t="s">
        <v>46</v>
      </c>
      <c r="C16" s="1">
        <v>2.0000000000000002E-5</v>
      </c>
      <c r="D16" s="9">
        <f t="shared" si="2"/>
        <v>0.18678</v>
      </c>
      <c r="E16" s="9">
        <f t="shared" si="0"/>
        <v>0.28018000000000004</v>
      </c>
      <c r="F16" s="9">
        <f t="shared" si="1"/>
        <v>0.46696000000000004</v>
      </c>
    </row>
    <row r="17" spans="2:6">
      <c r="B17" s="1" t="s">
        <v>48</v>
      </c>
      <c r="C17" s="1">
        <v>5.4603000000000004E-3</v>
      </c>
      <c r="D17" s="9">
        <f t="shared" si="2"/>
        <v>50.993741700000001</v>
      </c>
      <c r="E17" s="9">
        <f t="shared" si="0"/>
        <v>76.493342699999999</v>
      </c>
      <c r="F17" s="9">
        <f t="shared" si="1"/>
        <v>127.4870844</v>
      </c>
    </row>
    <row r="18" spans="2:6">
      <c r="B18" s="1" t="s">
        <v>49</v>
      </c>
      <c r="C18" s="1">
        <v>0.12668599999999999</v>
      </c>
      <c r="D18" s="9">
        <f t="shared" si="2"/>
        <v>1183.1205539999999</v>
      </c>
      <c r="E18" s="9">
        <f t="shared" si="0"/>
        <v>1774.7441739999999</v>
      </c>
      <c r="F18" s="9">
        <f t="shared" si="1"/>
        <v>2957.8647279999996</v>
      </c>
    </row>
    <row r="19" spans="2:6">
      <c r="B19" s="1" t="s">
        <v>46</v>
      </c>
      <c r="C19" s="1">
        <v>5.3096000000000003E-3</v>
      </c>
      <c r="D19" s="9">
        <f t="shared" si="2"/>
        <v>49.586354400000005</v>
      </c>
      <c r="E19" s="9">
        <f t="shared" si="0"/>
        <v>74.382186400000009</v>
      </c>
      <c r="F19" s="9">
        <f t="shared" si="1"/>
        <v>123.96854080000001</v>
      </c>
    </row>
    <row r="20" spans="2:6">
      <c r="B20" s="1" t="s">
        <v>46</v>
      </c>
      <c r="C20" s="1">
        <v>2.3E-5</v>
      </c>
      <c r="D20" s="9">
        <f t="shared" si="2"/>
        <v>0.21479699999999999</v>
      </c>
      <c r="E20" s="9">
        <f t="shared" si="0"/>
        <v>0.32220700000000002</v>
      </c>
      <c r="F20" s="9">
        <f t="shared" si="1"/>
        <v>0.53700400000000004</v>
      </c>
    </row>
    <row r="21" spans="2:6">
      <c r="B21" s="1" t="s">
        <v>50</v>
      </c>
      <c r="C21" s="1">
        <v>0.14903050000000001</v>
      </c>
      <c r="D21" s="9">
        <f t="shared" si="2"/>
        <v>1391.7958395000001</v>
      </c>
      <c r="E21" s="9">
        <f t="shared" si="0"/>
        <v>2087.7682745000002</v>
      </c>
      <c r="F21" s="9">
        <f t="shared" si="1"/>
        <v>3479.5641140000002</v>
      </c>
    </row>
    <row r="22" spans="2:6">
      <c r="B22" s="1" t="s">
        <v>51</v>
      </c>
      <c r="C22" s="1">
        <v>1.1691500000000001E-2</v>
      </c>
      <c r="D22" s="9">
        <f t="shared" si="2"/>
        <v>109.1869185</v>
      </c>
      <c r="E22" s="9">
        <f t="shared" si="0"/>
        <v>163.78622350000001</v>
      </c>
      <c r="F22" s="9">
        <f t="shared" si="1"/>
        <v>272.973142</v>
      </c>
    </row>
    <row r="23" spans="2:6">
      <c r="B23" s="1" t="s">
        <v>52</v>
      </c>
      <c r="C23" s="1">
        <v>2.9831300000000002E-2</v>
      </c>
      <c r="D23" s="9">
        <f t="shared" si="2"/>
        <v>278.5945107</v>
      </c>
      <c r="E23" s="9">
        <f t="shared" si="0"/>
        <v>417.90668170000004</v>
      </c>
      <c r="F23" s="9">
        <f t="shared" si="1"/>
        <v>696.50119240000004</v>
      </c>
    </row>
    <row r="24" spans="2:6">
      <c r="B24" s="1" t="s">
        <v>53</v>
      </c>
      <c r="C24" s="1">
        <v>1.01E-5</v>
      </c>
      <c r="D24" s="9">
        <f t="shared" si="2"/>
        <v>9.4323900000000002E-2</v>
      </c>
      <c r="E24" s="9">
        <f t="shared" si="0"/>
        <v>0.1414909</v>
      </c>
      <c r="F24" s="9">
        <f t="shared" si="1"/>
        <v>0.23581479999999999</v>
      </c>
    </row>
    <row r="25" spans="2:6">
      <c r="B25" s="1" t="s">
        <v>54</v>
      </c>
      <c r="C25" s="1">
        <v>1.01E-5</v>
      </c>
      <c r="D25" s="9">
        <f t="shared" si="2"/>
        <v>9.4323900000000002E-2</v>
      </c>
      <c r="E25" s="9">
        <f t="shared" si="0"/>
        <v>0.1414909</v>
      </c>
      <c r="F25" s="9">
        <f t="shared" si="1"/>
        <v>0.23581479999999999</v>
      </c>
    </row>
    <row r="26" spans="2:6">
      <c r="B26" s="1" t="s">
        <v>55</v>
      </c>
      <c r="C26" s="1">
        <v>1.01E-5</v>
      </c>
      <c r="D26" s="9">
        <f t="shared" si="2"/>
        <v>9.4323900000000002E-2</v>
      </c>
      <c r="E26" s="9">
        <f t="shared" si="0"/>
        <v>0.1414909</v>
      </c>
      <c r="F26" s="9">
        <f t="shared" si="1"/>
        <v>0.23581479999999999</v>
      </c>
    </row>
    <row r="27" spans="2:6">
      <c r="B27" s="1" t="s">
        <v>56</v>
      </c>
      <c r="C27" s="1">
        <v>8.4750000000000006E-2</v>
      </c>
      <c r="D27" s="9">
        <f t="shared" si="2"/>
        <v>791.48025000000007</v>
      </c>
      <c r="E27" s="9">
        <f t="shared" si="0"/>
        <v>1187.2627500000001</v>
      </c>
      <c r="F27" s="9">
        <f t="shared" si="1"/>
        <v>1978.7430000000002</v>
      </c>
    </row>
    <row r="28" spans="2:6">
      <c r="B28" s="1" t="s">
        <v>57</v>
      </c>
      <c r="C28" s="1">
        <v>0.12590789999999999</v>
      </c>
      <c r="D28" s="9">
        <f t="shared" si="2"/>
        <v>1175.8538781</v>
      </c>
      <c r="E28" s="9">
        <f t="shared" si="0"/>
        <v>1763.8437710999999</v>
      </c>
      <c r="F28" s="9">
        <f t="shared" si="1"/>
        <v>2939.6976491999999</v>
      </c>
    </row>
    <row r="29" spans="2:6">
      <c r="B29" s="1" t="s">
        <v>58</v>
      </c>
      <c r="C29" s="1">
        <v>3.6186999999999999E-3</v>
      </c>
      <c r="D29" s="9">
        <f t="shared" si="2"/>
        <v>33.795039299999999</v>
      </c>
      <c r="E29" s="9">
        <f t="shared" si="0"/>
        <v>50.694368300000001</v>
      </c>
      <c r="F29" s="9">
        <f t="shared" si="1"/>
        <v>84.489407599999993</v>
      </c>
    </row>
    <row r="30" spans="2:6">
      <c r="B30" s="1" t="s">
        <v>46</v>
      </c>
      <c r="C30" s="1">
        <v>2.5717000000000001E-3</v>
      </c>
      <c r="D30" s="9">
        <f t="shared" si="2"/>
        <v>24.017106300000002</v>
      </c>
      <c r="E30" s="9">
        <f t="shared" si="0"/>
        <v>36.026945300000001</v>
      </c>
      <c r="F30" s="9">
        <f t="shared" si="1"/>
        <v>60.044051600000003</v>
      </c>
    </row>
    <row r="31" spans="2:6">
      <c r="B31" s="1" t="s">
        <v>59</v>
      </c>
      <c r="C31" s="1">
        <v>0.1272432</v>
      </c>
      <c r="D31" s="9">
        <f t="shared" si="2"/>
        <v>1188.3242448000001</v>
      </c>
      <c r="E31" s="9">
        <f t="shared" si="0"/>
        <v>1782.5499887999999</v>
      </c>
      <c r="F31" s="9">
        <f t="shared" si="1"/>
        <v>2970.8742336</v>
      </c>
    </row>
    <row r="32" spans="2:6">
      <c r="B32" s="1" t="s">
        <v>60</v>
      </c>
      <c r="C32" s="1">
        <v>4.1539000000000003E-3</v>
      </c>
      <c r="D32" s="9">
        <f t="shared" si="2"/>
        <v>38.793272100000003</v>
      </c>
      <c r="E32" s="9">
        <f t="shared" si="0"/>
        <v>58.191985100000004</v>
      </c>
      <c r="F32" s="9">
        <f t="shared" si="1"/>
        <v>96.985257200000007</v>
      </c>
    </row>
    <row r="33" spans="2:6">
      <c r="B33" s="1" t="s">
        <v>61</v>
      </c>
      <c r="C33" s="1">
        <v>1.01E-5</v>
      </c>
      <c r="D33" s="9">
        <f t="shared" si="2"/>
        <v>9.4323900000000002E-2</v>
      </c>
      <c r="E33" s="9">
        <f t="shared" si="0"/>
        <v>0.1414909</v>
      </c>
      <c r="F33" s="9">
        <f t="shared" si="1"/>
        <v>0.23581479999999999</v>
      </c>
    </row>
    <row r="34" spans="2:6">
      <c r="B34" s="1" t="s">
        <v>62</v>
      </c>
      <c r="C34" s="1">
        <v>4.0000000000000003E-5</v>
      </c>
      <c r="D34" s="9">
        <f t="shared" si="2"/>
        <v>0.37356</v>
      </c>
      <c r="E34" s="9">
        <f t="shared" si="0"/>
        <v>0.56036000000000008</v>
      </c>
      <c r="F34" s="9">
        <f t="shared" si="1"/>
        <v>0.93392000000000008</v>
      </c>
    </row>
    <row r="35" spans="2:6">
      <c r="B35" s="1" t="s">
        <v>72</v>
      </c>
      <c r="C35" s="1">
        <v>5.0000000000000002E-5</v>
      </c>
      <c r="D35" s="9">
        <f t="shared" si="2"/>
        <v>0.46695000000000003</v>
      </c>
      <c r="E35" s="9">
        <f t="shared" si="0"/>
        <v>0.70045000000000002</v>
      </c>
      <c r="F35" s="9">
        <f t="shared" si="1"/>
        <v>1.1674</v>
      </c>
    </row>
    <row r="36" spans="2:6">
      <c r="C36" s="17">
        <f>SUM(C13:C35)</f>
        <v>0.99999989999999994</v>
      </c>
      <c r="D36" s="10">
        <f>SUM(D13:D35)</f>
        <v>9338.9990660999993</v>
      </c>
      <c r="E36" s="10">
        <f>SUM(E13:E35)</f>
        <v>14008.998599099998</v>
      </c>
      <c r="F36" s="10">
        <f>SUM(F13:F35)</f>
        <v>23347.997665199997</v>
      </c>
    </row>
    <row r="39" spans="2:6">
      <c r="B39" s="231" t="s">
        <v>63</v>
      </c>
      <c r="C39" s="231"/>
      <c r="D39" s="231"/>
      <c r="E39" s="231"/>
      <c r="F39" s="231"/>
    </row>
    <row r="41" spans="2:6">
      <c r="B41" s="2" t="s">
        <v>41</v>
      </c>
      <c r="C41" s="2" t="s">
        <v>32</v>
      </c>
      <c r="D41" s="2" t="s">
        <v>42</v>
      </c>
      <c r="E41" s="2" t="s">
        <v>43</v>
      </c>
      <c r="F41" s="2" t="s">
        <v>44</v>
      </c>
    </row>
    <row r="42" spans="2:6">
      <c r="B42" s="1" t="s">
        <v>64</v>
      </c>
      <c r="C42" s="1">
        <v>3.7839999999999998E-4</v>
      </c>
      <c r="D42" s="9">
        <f t="shared" ref="D42:D47" si="3">$C$5*C42</f>
        <v>2.3559183999999997</v>
      </c>
      <c r="E42" s="9">
        <f t="shared" ref="E42:E47" si="4">$C$6*C42</f>
        <v>3.5342559999999996</v>
      </c>
      <c r="F42" s="9">
        <f t="shared" ref="F42:F47" si="5">D42+E42</f>
        <v>5.8901743999999994</v>
      </c>
    </row>
    <row r="43" spans="2:6">
      <c r="B43" s="1" t="s">
        <v>56</v>
      </c>
      <c r="C43" s="1">
        <v>0.402895</v>
      </c>
      <c r="D43" s="9">
        <f t="shared" si="3"/>
        <v>2508.42427</v>
      </c>
      <c r="E43" s="9">
        <f t="shared" si="4"/>
        <v>3763.0392999999999</v>
      </c>
      <c r="F43" s="9">
        <f t="shared" si="5"/>
        <v>6271.4635699999999</v>
      </c>
    </row>
    <row r="44" spans="2:6">
      <c r="B44" s="1" t="s">
        <v>49</v>
      </c>
      <c r="C44" s="1">
        <v>0.13303760000000001</v>
      </c>
      <c r="D44" s="9">
        <f t="shared" si="3"/>
        <v>828.29209760000003</v>
      </c>
      <c r="E44" s="9">
        <f t="shared" si="4"/>
        <v>1242.5711840000001</v>
      </c>
      <c r="F44" s="9">
        <f t="shared" si="5"/>
        <v>2070.8632815999999</v>
      </c>
    </row>
    <row r="45" spans="2:6">
      <c r="B45" s="1" t="s">
        <v>58</v>
      </c>
      <c r="C45" s="1">
        <v>0.29341210000000001</v>
      </c>
      <c r="D45" s="9">
        <f t="shared" si="3"/>
        <v>1826.7837346000001</v>
      </c>
      <c r="E45" s="9">
        <f t="shared" si="4"/>
        <v>2740.4690140000002</v>
      </c>
      <c r="F45" s="9">
        <f t="shared" si="5"/>
        <v>4567.2527485999999</v>
      </c>
    </row>
    <row r="46" spans="2:6">
      <c r="B46" s="1" t="s">
        <v>61</v>
      </c>
      <c r="C46" s="1">
        <v>1.0000000000000001E-5</v>
      </c>
      <c r="D46" s="9">
        <f t="shared" si="3"/>
        <v>6.2260000000000003E-2</v>
      </c>
      <c r="E46" s="9">
        <f t="shared" si="4"/>
        <v>9.3400000000000011E-2</v>
      </c>
      <c r="F46" s="9">
        <f t="shared" si="5"/>
        <v>0.15566000000000002</v>
      </c>
    </row>
    <row r="47" spans="2:6">
      <c r="B47" s="1" t="s">
        <v>59</v>
      </c>
      <c r="C47" s="1">
        <v>0.17026240000000001</v>
      </c>
      <c r="D47" s="9">
        <f t="shared" si="3"/>
        <v>1060.0537024</v>
      </c>
      <c r="E47" s="9">
        <f t="shared" si="4"/>
        <v>1590.250816</v>
      </c>
      <c r="F47" s="9">
        <f t="shared" si="5"/>
        <v>2650.3045184000002</v>
      </c>
    </row>
    <row r="48" spans="2:6">
      <c r="C48" s="13">
        <f>SUM(C42:C47)</f>
        <v>0.99999550000000004</v>
      </c>
      <c r="D48" s="10">
        <f>SUM(D42:D47)</f>
        <v>6225.9719829999995</v>
      </c>
      <c r="E48" s="10">
        <f>SUM(E42:E47)</f>
        <v>9339.9579699999995</v>
      </c>
      <c r="F48" s="10">
        <f>SUM(F42:F47)</f>
        <v>15565.929953000001</v>
      </c>
    </row>
    <row r="52" spans="2:6">
      <c r="B52" s="231" t="s">
        <v>65</v>
      </c>
      <c r="C52" s="231"/>
      <c r="D52" s="231"/>
      <c r="E52" s="231"/>
      <c r="F52" s="231"/>
    </row>
    <row r="54" spans="2:6">
      <c r="B54" s="11" t="s">
        <v>66</v>
      </c>
      <c r="C54" s="11" t="s">
        <v>67</v>
      </c>
    </row>
    <row r="55" spans="2:6">
      <c r="B55" s="1" t="s">
        <v>28</v>
      </c>
      <c r="C55" s="1">
        <v>95</v>
      </c>
    </row>
    <row r="56" spans="2:6">
      <c r="B56" s="1" t="s">
        <v>68</v>
      </c>
      <c r="C56" s="1">
        <v>855</v>
      </c>
    </row>
    <row r="57" spans="2:6">
      <c r="C57" s="14">
        <f>SUM(C55:C56)</f>
        <v>950</v>
      </c>
    </row>
  </sheetData>
  <mergeCells count="5">
    <mergeCell ref="B10:F10"/>
    <mergeCell ref="B39:F39"/>
    <mergeCell ref="D3:D4"/>
    <mergeCell ref="D5:D6"/>
    <mergeCell ref="B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ARTESANAL-INDUSTRIAL</vt:lpstr>
      <vt:lpstr>CUOTA INDUSTRIAL</vt:lpstr>
      <vt:lpstr>Hoja1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ZULETA ESPINOZA, GERALDINE</cp:lastModifiedBy>
  <dcterms:created xsi:type="dcterms:W3CDTF">2018-02-13T19:46:54Z</dcterms:created>
  <dcterms:modified xsi:type="dcterms:W3CDTF">2024-07-09T20:35:10Z</dcterms:modified>
</cp:coreProperties>
</file>