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3.- Demersales\10- Congrio dorado 41°28,6´ al 57° y FUP\"/>
    </mc:Choice>
  </mc:AlternateContent>
  <bookViews>
    <workbookView xWindow="-120" yWindow="-120" windowWidth="20730" windowHeight="11160" tabRatio="762"/>
  </bookViews>
  <sheets>
    <sheet name="RESUMEN" sheetId="1" r:id="rId1"/>
    <sheet name="CUOTA ARTESANAL" sheetId="2" r:id="rId2"/>
    <sheet name="CUOTA INDUSTRIAL" sheetId="3" r:id="rId3"/>
    <sheet name="FUERA UNIDAD DE PESQUERIA" sheetId="4" r:id="rId4"/>
    <sheet name="Hoja1" sheetId="6" state="hidden" r:id="rId5"/>
    <sheet name="PAG. WEB" sheetId="5" r:id="rId6"/>
  </sheets>
  <definedNames>
    <definedName name="_xlnm._FilterDatabase" localSheetId="5" hidden="1">'PAG. WEB'!$A$1:$Q$77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5" l="1"/>
  <c r="N18" i="5"/>
  <c r="H17" i="5"/>
  <c r="I17" i="5"/>
  <c r="K17" i="5"/>
  <c r="N17" i="5"/>
  <c r="O17" i="5"/>
  <c r="E20" i="5"/>
  <c r="E19" i="5"/>
  <c r="E17" i="5"/>
  <c r="E18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O6" i="5" l="1"/>
  <c r="I6" i="5"/>
  <c r="K6" i="5"/>
  <c r="H6" i="5"/>
  <c r="E6" i="5"/>
  <c r="D27" i="1"/>
  <c r="J18" i="4"/>
  <c r="G18" i="4"/>
  <c r="L18" i="4" l="1"/>
  <c r="K18" i="4"/>
  <c r="G19" i="4" s="1"/>
  <c r="K40" i="3"/>
  <c r="G40" i="3"/>
  <c r="I40" i="3" s="1"/>
  <c r="G41" i="3" s="1"/>
  <c r="K20" i="3"/>
  <c r="K18" i="3"/>
  <c r="O35" i="2"/>
  <c r="M35" i="2"/>
  <c r="L35" i="2"/>
  <c r="H21" i="4" l="1"/>
  <c r="G28" i="1" l="1"/>
  <c r="G10" i="2" l="1"/>
  <c r="J6" i="5" s="1"/>
  <c r="L10" i="2"/>
  <c r="M10" i="2"/>
  <c r="O10" i="2"/>
  <c r="G21" i="2"/>
  <c r="J17" i="5" s="1"/>
  <c r="L21" i="2"/>
  <c r="M21" i="2"/>
  <c r="O21" i="2"/>
  <c r="I10" i="2" l="1"/>
  <c r="L6" i="5" s="1"/>
  <c r="J10" i="2"/>
  <c r="M6" i="5" s="1"/>
  <c r="I21" i="2"/>
  <c r="L17" i="5" s="1"/>
  <c r="J21" i="2"/>
  <c r="M17" i="5" s="1"/>
  <c r="N21" i="2"/>
  <c r="N10" i="2"/>
  <c r="E22" i="3"/>
  <c r="H54" i="5" s="1"/>
  <c r="E42" i="3"/>
  <c r="I74" i="5"/>
  <c r="K74" i="5"/>
  <c r="H75" i="5"/>
  <c r="H74" i="5"/>
  <c r="E76" i="5"/>
  <c r="E75" i="5"/>
  <c r="E74" i="5"/>
  <c r="I75" i="5"/>
  <c r="K75" i="5"/>
  <c r="K53" i="5"/>
  <c r="I53" i="5"/>
  <c r="H53" i="5"/>
  <c r="E55" i="5"/>
  <c r="E54" i="5"/>
  <c r="E53" i="5"/>
  <c r="N40" i="3"/>
  <c r="K76" i="5" s="1"/>
  <c r="L40" i="3"/>
  <c r="I76" i="5" s="1"/>
  <c r="H76" i="5"/>
  <c r="H55" i="5"/>
  <c r="L20" i="3"/>
  <c r="I55" i="5" s="1"/>
  <c r="N20" i="3"/>
  <c r="K55" i="5" s="1"/>
  <c r="G20" i="3"/>
  <c r="P10" i="2" l="1"/>
  <c r="Q10" i="2"/>
  <c r="P21" i="2"/>
  <c r="Q21" i="2"/>
  <c r="I20" i="3"/>
  <c r="G21" i="3" s="1"/>
  <c r="J75" i="5"/>
  <c r="I41" i="3"/>
  <c r="L75" i="5" s="1"/>
  <c r="M20" i="3"/>
  <c r="M40" i="3"/>
  <c r="J20" i="3"/>
  <c r="L74" i="5"/>
  <c r="J74" i="5"/>
  <c r="J41" i="3"/>
  <c r="M75" i="5" s="1"/>
  <c r="J40" i="3"/>
  <c r="M74" i="5" s="1"/>
  <c r="E37" i="2"/>
  <c r="I21" i="3" l="1"/>
  <c r="L53" i="5" s="1"/>
  <c r="J53" i="5"/>
  <c r="J21" i="3"/>
  <c r="M53" i="5" s="1"/>
  <c r="O40" i="3"/>
  <c r="L76" i="5" s="1"/>
  <c r="J76" i="5"/>
  <c r="P20" i="3"/>
  <c r="M55" i="5" s="1"/>
  <c r="J55" i="5"/>
  <c r="P40" i="3"/>
  <c r="M76" i="5" s="1"/>
  <c r="O20" i="3"/>
  <c r="L55" i="5" s="1"/>
  <c r="J15" i="4"/>
  <c r="G15" i="4"/>
  <c r="K15" i="4" l="1"/>
  <c r="G16" i="4" s="1"/>
  <c r="L15" i="4"/>
  <c r="G34" i="2"/>
  <c r="G31" i="2"/>
  <c r="I31" i="2" s="1"/>
  <c r="G32" i="2" s="1"/>
  <c r="G27" i="2"/>
  <c r="G6" i="2"/>
  <c r="J6" i="2" s="1"/>
  <c r="I6" i="2" l="1"/>
  <c r="J19" i="4"/>
  <c r="I27" i="2" l="1"/>
  <c r="G28" i="2" l="1"/>
  <c r="I28" i="2" s="1"/>
  <c r="G29" i="2" s="1"/>
  <c r="G26" i="2" l="1"/>
  <c r="G16" i="2"/>
  <c r="J16" i="2" s="1"/>
  <c r="D28" i="1" l="1"/>
  <c r="F21" i="4"/>
  <c r="I21" i="4"/>
  <c r="J20" i="4"/>
  <c r="J17" i="4"/>
  <c r="J16" i="4"/>
  <c r="J14" i="4"/>
  <c r="J13" i="4"/>
  <c r="J12" i="4"/>
  <c r="J11" i="4"/>
  <c r="G20" i="4"/>
  <c r="K19" i="4"/>
  <c r="G17" i="4"/>
  <c r="G14" i="4"/>
  <c r="G13" i="4"/>
  <c r="G12" i="4"/>
  <c r="G11" i="4"/>
  <c r="F27" i="1" l="1"/>
  <c r="K14" i="4"/>
  <c r="K11" i="4"/>
  <c r="L16" i="4"/>
  <c r="K20" i="4"/>
  <c r="L11" i="4"/>
  <c r="K16" i="4"/>
  <c r="L14" i="4"/>
  <c r="L20" i="4"/>
  <c r="K13" i="4"/>
  <c r="K12" i="4"/>
  <c r="L13" i="4"/>
  <c r="K17" i="4"/>
  <c r="L19" i="4"/>
  <c r="L12" i="4"/>
  <c r="L17" i="4"/>
  <c r="H29" i="5"/>
  <c r="O26" i="5"/>
  <c r="I26" i="5"/>
  <c r="K26" i="5"/>
  <c r="N26" i="5"/>
  <c r="H26" i="5"/>
  <c r="E26" i="5"/>
  <c r="N22" i="5"/>
  <c r="O22" i="5"/>
  <c r="K22" i="5"/>
  <c r="I22" i="5"/>
  <c r="H22" i="5"/>
  <c r="E22" i="5"/>
  <c r="M31" i="2" l="1"/>
  <c r="O31" i="2"/>
  <c r="M27" i="2"/>
  <c r="O27" i="2"/>
  <c r="H30" i="5"/>
  <c r="L31" i="2"/>
  <c r="L27" i="2"/>
  <c r="J28" i="2" l="1"/>
  <c r="M22" i="5" s="1"/>
  <c r="J22" i="5"/>
  <c r="L22" i="5"/>
  <c r="G15" i="1" l="1"/>
  <c r="H37" i="2" l="1"/>
  <c r="F42" i="3"/>
  <c r="J8" i="4"/>
  <c r="J7" i="4"/>
  <c r="O16" i="5"/>
  <c r="H16" i="5"/>
  <c r="I16" i="5"/>
  <c r="K16" i="5"/>
  <c r="E16" i="5"/>
  <c r="O10" i="5"/>
  <c r="H10" i="5"/>
  <c r="I10" i="5"/>
  <c r="K10" i="5"/>
  <c r="E10" i="5"/>
  <c r="L20" i="2"/>
  <c r="M20" i="2"/>
  <c r="O20" i="2"/>
  <c r="L14" i="2"/>
  <c r="M14" i="2"/>
  <c r="O14" i="2"/>
  <c r="L9" i="2"/>
  <c r="M9" i="2"/>
  <c r="O9" i="2"/>
  <c r="L11" i="2"/>
  <c r="M11" i="2"/>
  <c r="O11" i="2"/>
  <c r="H5" i="5"/>
  <c r="I5" i="5"/>
  <c r="K5" i="5"/>
  <c r="O5" i="5"/>
  <c r="H7" i="5"/>
  <c r="I7" i="5"/>
  <c r="K7" i="5"/>
  <c r="O7" i="5"/>
  <c r="E5" i="5"/>
  <c r="E7" i="5"/>
  <c r="G7" i="2"/>
  <c r="J7" i="2" s="1"/>
  <c r="M3" i="5" s="1"/>
  <c r="G8" i="2"/>
  <c r="G9" i="2"/>
  <c r="J5" i="5" s="1"/>
  <c r="G11" i="2"/>
  <c r="J7" i="5" s="1"/>
  <c r="G12" i="2"/>
  <c r="J12" i="2" s="1"/>
  <c r="M8" i="5" s="1"/>
  <c r="G13" i="2"/>
  <c r="J13" i="2" s="1"/>
  <c r="M9" i="5" s="1"/>
  <c r="G14" i="2"/>
  <c r="J10" i="5" s="1"/>
  <c r="G15" i="2"/>
  <c r="M12" i="5"/>
  <c r="G17" i="2"/>
  <c r="I17" i="2" s="1"/>
  <c r="L13" i="5" s="1"/>
  <c r="G18" i="2"/>
  <c r="I18" i="2" s="1"/>
  <c r="L14" i="5" s="1"/>
  <c r="G19" i="2"/>
  <c r="I19" i="2" s="1"/>
  <c r="L15" i="5" s="1"/>
  <c r="G20" i="2"/>
  <c r="J16" i="5" s="1"/>
  <c r="G22" i="2"/>
  <c r="J22" i="2" s="1"/>
  <c r="M18" i="5" s="1"/>
  <c r="G23" i="2"/>
  <c r="I23" i="2" s="1"/>
  <c r="O50" i="5"/>
  <c r="O51" i="5"/>
  <c r="O52" i="5"/>
  <c r="I50" i="5"/>
  <c r="K50" i="5"/>
  <c r="I51" i="5"/>
  <c r="K51" i="5"/>
  <c r="H51" i="5"/>
  <c r="H50" i="5"/>
  <c r="E52" i="5"/>
  <c r="E51" i="5"/>
  <c r="E50" i="5"/>
  <c r="L18" i="3"/>
  <c r="I52" i="5" s="1"/>
  <c r="N18" i="3"/>
  <c r="K52" i="5" s="1"/>
  <c r="H52" i="5"/>
  <c r="G18" i="3"/>
  <c r="I18" i="3" s="1"/>
  <c r="B3" i="3"/>
  <c r="H42" i="3"/>
  <c r="H22" i="3"/>
  <c r="K54" i="5" s="1"/>
  <c r="K30" i="5"/>
  <c r="H31" i="5"/>
  <c r="K24" i="5"/>
  <c r="N35" i="2"/>
  <c r="G24" i="2"/>
  <c r="G25" i="2"/>
  <c r="J25" i="2" s="1"/>
  <c r="J26" i="2"/>
  <c r="G30" i="2"/>
  <c r="G35" i="2"/>
  <c r="G36" i="2"/>
  <c r="L6" i="2"/>
  <c r="M6" i="2"/>
  <c r="O6" i="2"/>
  <c r="L7" i="2"/>
  <c r="M7" i="2"/>
  <c r="O7" i="2"/>
  <c r="L8" i="2"/>
  <c r="M8" i="2"/>
  <c r="O8" i="2"/>
  <c r="L12" i="2"/>
  <c r="M12" i="2"/>
  <c r="O12" i="2"/>
  <c r="L13" i="2"/>
  <c r="M13" i="2"/>
  <c r="O13" i="2"/>
  <c r="L15" i="2"/>
  <c r="M15" i="2"/>
  <c r="O15" i="2"/>
  <c r="L16" i="2"/>
  <c r="M16" i="2"/>
  <c r="O16" i="2"/>
  <c r="L17" i="2"/>
  <c r="M17" i="2"/>
  <c r="O17" i="2"/>
  <c r="L18" i="2"/>
  <c r="M18" i="2"/>
  <c r="O18" i="2"/>
  <c r="L19" i="2"/>
  <c r="M19" i="2"/>
  <c r="O19" i="2"/>
  <c r="L22" i="2"/>
  <c r="M22" i="2"/>
  <c r="O22" i="2"/>
  <c r="L23" i="2"/>
  <c r="D7" i="1" s="1"/>
  <c r="M23" i="2"/>
  <c r="E7" i="1" s="1"/>
  <c r="O23" i="2"/>
  <c r="L24" i="2"/>
  <c r="M24" i="2"/>
  <c r="O24" i="2"/>
  <c r="L25" i="2"/>
  <c r="M25" i="2"/>
  <c r="O25" i="2"/>
  <c r="L26" i="2"/>
  <c r="D9" i="1" s="1"/>
  <c r="M26" i="2"/>
  <c r="E9" i="1" s="1"/>
  <c r="O26" i="2"/>
  <c r="L30" i="2"/>
  <c r="D11" i="1" s="1"/>
  <c r="M30" i="2"/>
  <c r="E11" i="1" s="1"/>
  <c r="O30" i="2"/>
  <c r="E12" i="1"/>
  <c r="L34" i="2"/>
  <c r="D13" i="1" s="1"/>
  <c r="M34" i="2"/>
  <c r="E13" i="1" s="1"/>
  <c r="O34" i="2"/>
  <c r="L36" i="2"/>
  <c r="D15" i="1" s="1"/>
  <c r="M36" i="2"/>
  <c r="E15" i="1" s="1"/>
  <c r="O36" i="2"/>
  <c r="F37" i="2"/>
  <c r="B3" i="4"/>
  <c r="G10" i="3"/>
  <c r="O3" i="5"/>
  <c r="O4" i="5"/>
  <c r="O8" i="5"/>
  <c r="O9" i="5"/>
  <c r="O11" i="5"/>
  <c r="O12" i="5"/>
  <c r="O13" i="5"/>
  <c r="O14" i="5"/>
  <c r="O15" i="5"/>
  <c r="O18" i="5"/>
  <c r="O19" i="5"/>
  <c r="O20" i="5"/>
  <c r="O21" i="5"/>
  <c r="O23" i="5"/>
  <c r="O24" i="5"/>
  <c r="O25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2" i="5"/>
  <c r="E73" i="5"/>
  <c r="E72" i="5"/>
  <c r="E70" i="5"/>
  <c r="E69" i="5"/>
  <c r="E67" i="5"/>
  <c r="E66" i="5"/>
  <c r="E64" i="5"/>
  <c r="E63" i="5"/>
  <c r="E61" i="5"/>
  <c r="E60" i="5"/>
  <c r="E58" i="5"/>
  <c r="E57" i="5"/>
  <c r="I56" i="5"/>
  <c r="K56" i="5"/>
  <c r="I57" i="5"/>
  <c r="K57" i="5"/>
  <c r="I59" i="5"/>
  <c r="K59" i="5"/>
  <c r="I60" i="5"/>
  <c r="K60" i="5"/>
  <c r="I62" i="5"/>
  <c r="K62" i="5"/>
  <c r="I63" i="5"/>
  <c r="K63" i="5"/>
  <c r="I65" i="5"/>
  <c r="K65" i="5"/>
  <c r="I66" i="5"/>
  <c r="K66" i="5"/>
  <c r="I68" i="5"/>
  <c r="K68" i="5"/>
  <c r="I69" i="5"/>
  <c r="K69" i="5"/>
  <c r="I71" i="5"/>
  <c r="K71" i="5"/>
  <c r="I72" i="5"/>
  <c r="K72" i="5"/>
  <c r="E59" i="5"/>
  <c r="E62" i="5"/>
  <c r="E65" i="5"/>
  <c r="E68" i="5"/>
  <c r="E71" i="5"/>
  <c r="E56" i="5"/>
  <c r="E49" i="5"/>
  <c r="E48" i="5"/>
  <c r="E46" i="5"/>
  <c r="E45" i="5"/>
  <c r="E43" i="5"/>
  <c r="E42" i="5"/>
  <c r="E40" i="5"/>
  <c r="E39" i="5"/>
  <c r="E37" i="5"/>
  <c r="E36" i="5"/>
  <c r="E34" i="5"/>
  <c r="E33" i="5"/>
  <c r="I32" i="5"/>
  <c r="K32" i="5"/>
  <c r="I33" i="5"/>
  <c r="K33" i="5"/>
  <c r="I35" i="5"/>
  <c r="K35" i="5"/>
  <c r="I36" i="5"/>
  <c r="K36" i="5"/>
  <c r="I38" i="5"/>
  <c r="K38" i="5"/>
  <c r="I39" i="5"/>
  <c r="K39" i="5"/>
  <c r="I41" i="5"/>
  <c r="K41" i="5"/>
  <c r="I42" i="5"/>
  <c r="K42" i="5"/>
  <c r="I44" i="5"/>
  <c r="K44" i="5"/>
  <c r="I45" i="5"/>
  <c r="K45" i="5"/>
  <c r="I47" i="5"/>
  <c r="K47" i="5"/>
  <c r="I48" i="5"/>
  <c r="K48" i="5"/>
  <c r="H35" i="5"/>
  <c r="H36" i="5"/>
  <c r="H38" i="5"/>
  <c r="H39" i="5"/>
  <c r="H41" i="5"/>
  <c r="H42" i="5"/>
  <c r="H44" i="5"/>
  <c r="H45" i="5"/>
  <c r="E35" i="5"/>
  <c r="E38" i="5"/>
  <c r="E41" i="5"/>
  <c r="E44" i="5"/>
  <c r="E47" i="5"/>
  <c r="E32" i="5"/>
  <c r="I29" i="5"/>
  <c r="K29" i="5"/>
  <c r="N29" i="5"/>
  <c r="I25" i="5"/>
  <c r="K25" i="5"/>
  <c r="N25" i="5"/>
  <c r="I27" i="5"/>
  <c r="K27" i="5"/>
  <c r="N27" i="5"/>
  <c r="H27" i="5"/>
  <c r="H25" i="5"/>
  <c r="E28" i="5"/>
  <c r="E27" i="5"/>
  <c r="I21" i="5"/>
  <c r="K21" i="5"/>
  <c r="N21" i="5"/>
  <c r="I23" i="5"/>
  <c r="K23" i="5"/>
  <c r="N23" i="5"/>
  <c r="H23" i="5"/>
  <c r="H21" i="5"/>
  <c r="E24" i="5"/>
  <c r="E23" i="5"/>
  <c r="E25" i="5"/>
  <c r="E21" i="5"/>
  <c r="K19" i="5"/>
  <c r="N19" i="5"/>
  <c r="I20" i="5"/>
  <c r="K20" i="5"/>
  <c r="H20" i="5"/>
  <c r="H19" i="5"/>
  <c r="I2" i="5"/>
  <c r="K2" i="5"/>
  <c r="N2" i="5"/>
  <c r="I3" i="5"/>
  <c r="K3" i="5"/>
  <c r="I4" i="5"/>
  <c r="K4" i="5"/>
  <c r="K8" i="5"/>
  <c r="K9" i="5"/>
  <c r="K11" i="5"/>
  <c r="K12" i="5"/>
  <c r="I13" i="5"/>
  <c r="K13" i="5"/>
  <c r="K14" i="5"/>
  <c r="I15" i="5"/>
  <c r="K15" i="5"/>
  <c r="I18" i="5"/>
  <c r="K18" i="5"/>
  <c r="H3" i="5"/>
  <c r="H4" i="5"/>
  <c r="H8" i="5"/>
  <c r="H9" i="5"/>
  <c r="H11" i="5"/>
  <c r="H12" i="5"/>
  <c r="H13" i="5"/>
  <c r="H14" i="5"/>
  <c r="H15" i="5"/>
  <c r="H18" i="5"/>
  <c r="H2" i="5"/>
  <c r="E3" i="5"/>
  <c r="E4" i="5"/>
  <c r="E8" i="5"/>
  <c r="E9" i="5"/>
  <c r="E11" i="5"/>
  <c r="E12" i="5"/>
  <c r="E13" i="5"/>
  <c r="E14" i="5"/>
  <c r="E15" i="5"/>
  <c r="E2" i="5"/>
  <c r="B3" i="2"/>
  <c r="B24" i="1"/>
  <c r="D29" i="1"/>
  <c r="F18" i="1"/>
  <c r="I28" i="5"/>
  <c r="I24" i="5"/>
  <c r="E14" i="1"/>
  <c r="D14" i="1"/>
  <c r="E10" i="1"/>
  <c r="I9" i="5"/>
  <c r="I19" i="5"/>
  <c r="I11" i="5"/>
  <c r="I12" i="5"/>
  <c r="I8" i="5"/>
  <c r="I14" i="5"/>
  <c r="J9" i="4"/>
  <c r="J10" i="4"/>
  <c r="G10" i="4"/>
  <c r="G9" i="4"/>
  <c r="G7" i="4"/>
  <c r="K10" i="3"/>
  <c r="H40" i="5" s="1"/>
  <c r="H66" i="5"/>
  <c r="H57" i="5"/>
  <c r="H56" i="5"/>
  <c r="H72" i="5"/>
  <c r="H69" i="5"/>
  <c r="H68" i="5"/>
  <c r="H63" i="5"/>
  <c r="H62" i="5"/>
  <c r="H60" i="5"/>
  <c r="N38" i="3"/>
  <c r="K73" i="5" s="1"/>
  <c r="N36" i="3"/>
  <c r="K70" i="5" s="1"/>
  <c r="N34" i="3"/>
  <c r="K67" i="5" s="1"/>
  <c r="N32" i="3"/>
  <c r="K64" i="5" s="1"/>
  <c r="N30" i="3"/>
  <c r="N28" i="3"/>
  <c r="L38" i="3"/>
  <c r="I73" i="5" s="1"/>
  <c r="L36" i="3"/>
  <c r="I70" i="5" s="1"/>
  <c r="L34" i="3"/>
  <c r="I67" i="5" s="1"/>
  <c r="L32" i="3"/>
  <c r="I64" i="5" s="1"/>
  <c r="L30" i="3"/>
  <c r="L28" i="3"/>
  <c r="G28" i="3"/>
  <c r="J56" i="5" s="1"/>
  <c r="H33" i="5"/>
  <c r="H32" i="5"/>
  <c r="H47" i="5"/>
  <c r="K8" i="3"/>
  <c r="L8" i="3"/>
  <c r="I37" i="5" s="1"/>
  <c r="N8" i="3"/>
  <c r="K37" i="5" s="1"/>
  <c r="L10" i="3"/>
  <c r="N10" i="3"/>
  <c r="K40" i="5" s="1"/>
  <c r="K12" i="3"/>
  <c r="H43" i="5" s="1"/>
  <c r="L12" i="3"/>
  <c r="I43" i="5" s="1"/>
  <c r="N12" i="3"/>
  <c r="K14" i="3"/>
  <c r="H46" i="5" s="1"/>
  <c r="L14" i="3"/>
  <c r="N14" i="3"/>
  <c r="K46" i="5" s="1"/>
  <c r="L16" i="3"/>
  <c r="I49" i="5" s="1"/>
  <c r="N16" i="3"/>
  <c r="K49" i="5" s="1"/>
  <c r="N6" i="3"/>
  <c r="K34" i="5" s="1"/>
  <c r="L6" i="3"/>
  <c r="G14" i="3"/>
  <c r="I14" i="3" s="1"/>
  <c r="L44" i="5" s="1"/>
  <c r="G12" i="3"/>
  <c r="I12" i="3" s="1"/>
  <c r="G8" i="3"/>
  <c r="J8" i="3" s="1"/>
  <c r="M35" i="5" s="1"/>
  <c r="G6" i="3"/>
  <c r="I6" i="3" s="1"/>
  <c r="G7" i="3" s="1"/>
  <c r="H71" i="5"/>
  <c r="G38" i="3"/>
  <c r="J71" i="5" s="1"/>
  <c r="G36" i="3"/>
  <c r="J68" i="5" s="1"/>
  <c r="K32" i="3"/>
  <c r="H64" i="5" s="1"/>
  <c r="K6" i="3"/>
  <c r="K16" i="3"/>
  <c r="H48" i="5"/>
  <c r="K36" i="3"/>
  <c r="G16" i="3"/>
  <c r="J16" i="3" s="1"/>
  <c r="M47" i="5" s="1"/>
  <c r="G32" i="3"/>
  <c r="I32" i="3" s="1"/>
  <c r="K38" i="3"/>
  <c r="H73" i="5" s="1"/>
  <c r="K28" i="3"/>
  <c r="K30" i="3"/>
  <c r="H61" i="5" s="1"/>
  <c r="G30" i="3"/>
  <c r="J59" i="5" s="1"/>
  <c r="H59" i="5"/>
  <c r="G34" i="3"/>
  <c r="J65" i="5" s="1"/>
  <c r="H65" i="5"/>
  <c r="K34" i="3"/>
  <c r="M2" i="5"/>
  <c r="J12" i="5"/>
  <c r="L7" i="4" l="1"/>
  <c r="F29" i="1"/>
  <c r="D30" i="1"/>
  <c r="F30" i="1" s="1"/>
  <c r="J15" i="2"/>
  <c r="M11" i="5" s="1"/>
  <c r="J8" i="2"/>
  <c r="M4" i="5" s="1"/>
  <c r="I8" i="2"/>
  <c r="L4" i="5" s="1"/>
  <c r="I24" i="2"/>
  <c r="L19" i="5" s="1"/>
  <c r="J24" i="2"/>
  <c r="M19" i="5" s="1"/>
  <c r="J26" i="5"/>
  <c r="I32" i="2"/>
  <c r="G33" i="2" s="1"/>
  <c r="J32" i="2"/>
  <c r="M26" i="5" s="1"/>
  <c r="J11" i="2"/>
  <c r="M7" i="5" s="1"/>
  <c r="L42" i="3"/>
  <c r="H34" i="5"/>
  <c r="K22" i="3"/>
  <c r="D16" i="1" s="1"/>
  <c r="N42" i="3"/>
  <c r="H58" i="5"/>
  <c r="K42" i="3"/>
  <c r="L22" i="3"/>
  <c r="E16" i="1" s="1"/>
  <c r="I36" i="2"/>
  <c r="P36" i="2" s="1"/>
  <c r="H15" i="1" s="1"/>
  <c r="J29" i="5"/>
  <c r="I35" i="2"/>
  <c r="N34" i="2"/>
  <c r="F13" i="1" s="1"/>
  <c r="I34" i="2"/>
  <c r="P34" i="2" s="1"/>
  <c r="H13" i="1" s="1"/>
  <c r="I20" i="2"/>
  <c r="L16" i="5" s="1"/>
  <c r="N30" i="2"/>
  <c r="F11" i="1" s="1"/>
  <c r="I30" i="2"/>
  <c r="P30" i="2" s="1"/>
  <c r="H11" i="1" s="1"/>
  <c r="J30" i="5"/>
  <c r="Q35" i="2"/>
  <c r="M30" i="5" s="1"/>
  <c r="G13" i="1"/>
  <c r="G11" i="1"/>
  <c r="N19" i="2"/>
  <c r="P19" i="2" s="1"/>
  <c r="I36" i="3"/>
  <c r="L68" i="5" s="1"/>
  <c r="J9" i="2"/>
  <c r="M5" i="5" s="1"/>
  <c r="N24" i="2"/>
  <c r="Q24" i="2" s="1"/>
  <c r="I11" i="2"/>
  <c r="L7" i="5" s="1"/>
  <c r="J21" i="4"/>
  <c r="E8" i="1"/>
  <c r="L37" i="2"/>
  <c r="K7" i="4"/>
  <c r="M34" i="3"/>
  <c r="P34" i="3" s="1"/>
  <c r="M67" i="5" s="1"/>
  <c r="M16" i="3"/>
  <c r="J49" i="5" s="1"/>
  <c r="G15" i="3"/>
  <c r="I15" i="3" s="1"/>
  <c r="L45" i="5" s="1"/>
  <c r="J44" i="5"/>
  <c r="M36" i="3"/>
  <c r="J70" i="5" s="1"/>
  <c r="G42" i="3"/>
  <c r="J42" i="3" s="1"/>
  <c r="M30" i="3"/>
  <c r="J61" i="5" s="1"/>
  <c r="L10" i="4"/>
  <c r="I34" i="3"/>
  <c r="L65" i="5" s="1"/>
  <c r="H49" i="5"/>
  <c r="I16" i="3"/>
  <c r="G17" i="3" s="1"/>
  <c r="J48" i="5" s="1"/>
  <c r="H70" i="5"/>
  <c r="J36" i="3"/>
  <c r="M68" i="5" s="1"/>
  <c r="J34" i="3"/>
  <c r="M65" i="5" s="1"/>
  <c r="H77" i="5"/>
  <c r="J28" i="3"/>
  <c r="M56" i="5" s="1"/>
  <c r="J12" i="3"/>
  <c r="M41" i="5" s="1"/>
  <c r="M6" i="3"/>
  <c r="J13" i="5"/>
  <c r="J34" i="2"/>
  <c r="I26" i="2"/>
  <c r="N18" i="2"/>
  <c r="Q18" i="2" s="1"/>
  <c r="J20" i="2"/>
  <c r="M16" i="5" s="1"/>
  <c r="J8" i="5"/>
  <c r="J4" i="5"/>
  <c r="J15" i="5"/>
  <c r="N15" i="2"/>
  <c r="Q15" i="2" s="1"/>
  <c r="N7" i="2"/>
  <c r="P7" i="2" s="1"/>
  <c r="J3" i="5"/>
  <c r="N22" i="2"/>
  <c r="Q22" i="2" s="1"/>
  <c r="N16" i="2"/>
  <c r="Q16" i="2" s="1"/>
  <c r="E6" i="1"/>
  <c r="J17" i="2"/>
  <c r="M13" i="5" s="1"/>
  <c r="J25" i="5"/>
  <c r="D12" i="1"/>
  <c r="H28" i="5"/>
  <c r="J31" i="2"/>
  <c r="J21" i="5"/>
  <c r="J27" i="2"/>
  <c r="J23" i="2"/>
  <c r="J19" i="5"/>
  <c r="N17" i="2"/>
  <c r="Q17" i="2" s="1"/>
  <c r="I15" i="2"/>
  <c r="L11" i="5" s="1"/>
  <c r="J11" i="5"/>
  <c r="I7" i="2"/>
  <c r="L3" i="5" s="1"/>
  <c r="I38" i="3"/>
  <c r="G39" i="3" s="1"/>
  <c r="J72" i="5" s="1"/>
  <c r="I28" i="3"/>
  <c r="H67" i="5"/>
  <c r="J30" i="3"/>
  <c r="M59" i="5" s="1"/>
  <c r="I30" i="3"/>
  <c r="G31" i="3" s="1"/>
  <c r="I31" i="3" s="1"/>
  <c r="L60" i="5" s="1"/>
  <c r="J38" i="3"/>
  <c r="M71" i="5" s="1"/>
  <c r="M28" i="3"/>
  <c r="J58" i="5" s="1"/>
  <c r="J7" i="3"/>
  <c r="M33" i="5" s="1"/>
  <c r="J33" i="5"/>
  <c r="I7" i="3"/>
  <c r="L33" i="5" s="1"/>
  <c r="J32" i="5"/>
  <c r="J14" i="3"/>
  <c r="M44" i="5" s="1"/>
  <c r="J6" i="3"/>
  <c r="M32" i="5" s="1"/>
  <c r="M18" i="3"/>
  <c r="J52" i="5" s="1"/>
  <c r="K10" i="4"/>
  <c r="G29" i="1"/>
  <c r="I22" i="2"/>
  <c r="L18" i="5" s="1"/>
  <c r="J18" i="5"/>
  <c r="J30" i="2"/>
  <c r="J14" i="5"/>
  <c r="I9" i="2"/>
  <c r="L5" i="5" s="1"/>
  <c r="J19" i="2"/>
  <c r="M15" i="5" s="1"/>
  <c r="J9" i="5"/>
  <c r="I13" i="2"/>
  <c r="L9" i="5" s="1"/>
  <c r="M12" i="3"/>
  <c r="J43" i="5" s="1"/>
  <c r="M32" i="3"/>
  <c r="J64" i="5" s="1"/>
  <c r="G13" i="3"/>
  <c r="L41" i="5"/>
  <c r="G33" i="3"/>
  <c r="L62" i="5"/>
  <c r="J62" i="5"/>
  <c r="F14" i="1"/>
  <c r="N36" i="2"/>
  <c r="N23" i="2"/>
  <c r="F7" i="1" s="1"/>
  <c r="N13" i="2"/>
  <c r="Q13" i="2" s="1"/>
  <c r="N12" i="2"/>
  <c r="P12" i="2" s="1"/>
  <c r="J14" i="2"/>
  <c r="M10" i="5" s="1"/>
  <c r="I12" i="2"/>
  <c r="L8" i="5" s="1"/>
  <c r="N14" i="2"/>
  <c r="P14" i="2" s="1"/>
  <c r="L2" i="5"/>
  <c r="J36" i="2"/>
  <c r="J2" i="5"/>
  <c r="L32" i="5"/>
  <c r="J32" i="3"/>
  <c r="M62" i="5" s="1"/>
  <c r="J41" i="5"/>
  <c r="I58" i="5"/>
  <c r="L9" i="4"/>
  <c r="K77" i="5"/>
  <c r="I14" i="2"/>
  <c r="L10" i="5" s="1"/>
  <c r="J18" i="2"/>
  <c r="M14" i="5" s="1"/>
  <c r="I16" i="2"/>
  <c r="L12" i="5" s="1"/>
  <c r="N26" i="2"/>
  <c r="F9" i="1" s="1"/>
  <c r="N8" i="2"/>
  <c r="Q8" i="2" s="1"/>
  <c r="I30" i="5"/>
  <c r="N20" i="2"/>
  <c r="Q20" i="2" s="1"/>
  <c r="G6" i="1"/>
  <c r="L21" i="5"/>
  <c r="G37" i="2"/>
  <c r="I37" i="2" s="1"/>
  <c r="L31" i="5" s="1"/>
  <c r="I31" i="5"/>
  <c r="M20" i="5"/>
  <c r="I25" i="2"/>
  <c r="L20" i="5" s="1"/>
  <c r="J47" i="5"/>
  <c r="I61" i="5"/>
  <c r="M37" i="2"/>
  <c r="N6" i="2"/>
  <c r="Q6" i="2" s="1"/>
  <c r="K61" i="5"/>
  <c r="I40" i="5"/>
  <c r="M10" i="3"/>
  <c r="M8" i="3"/>
  <c r="P8" i="3" s="1"/>
  <c r="M37" i="5" s="1"/>
  <c r="H37" i="5"/>
  <c r="D6" i="1"/>
  <c r="F28" i="1"/>
  <c r="J38" i="5"/>
  <c r="I10" i="3"/>
  <c r="L38" i="5" s="1"/>
  <c r="J10" i="3"/>
  <c r="M38" i="5" s="1"/>
  <c r="N9" i="2"/>
  <c r="Q9" i="2" s="1"/>
  <c r="I46" i="5"/>
  <c r="M14" i="3"/>
  <c r="K28" i="5"/>
  <c r="G12" i="1"/>
  <c r="J35" i="2"/>
  <c r="M29" i="5" s="1"/>
  <c r="J20" i="5"/>
  <c r="M38" i="3"/>
  <c r="P38" i="3" s="1"/>
  <c r="M73" i="5" s="1"/>
  <c r="I8" i="3"/>
  <c r="J35" i="5"/>
  <c r="I34" i="5"/>
  <c r="K9" i="4"/>
  <c r="I18" i="1"/>
  <c r="H18" i="1"/>
  <c r="D8" i="1"/>
  <c r="N25" i="2"/>
  <c r="G7" i="1"/>
  <c r="H24" i="5"/>
  <c r="D10" i="1"/>
  <c r="J50" i="5"/>
  <c r="J18" i="3"/>
  <c r="M50" i="5" s="1"/>
  <c r="N11" i="2"/>
  <c r="P11" i="2" s="1"/>
  <c r="F22" i="3"/>
  <c r="P35" i="2"/>
  <c r="H14" i="1" s="1"/>
  <c r="K58" i="5"/>
  <c r="K31" i="5"/>
  <c r="G14" i="1"/>
  <c r="G10" i="1"/>
  <c r="G8" i="1"/>
  <c r="G9" i="1"/>
  <c r="O37" i="2"/>
  <c r="K43" i="5"/>
  <c r="N22" i="3"/>
  <c r="J34" i="5" l="1"/>
  <c r="F16" i="1"/>
  <c r="H29" i="1"/>
  <c r="L21" i="4"/>
  <c r="G27" i="1"/>
  <c r="G8" i="4"/>
  <c r="L8" i="4" s="1"/>
  <c r="I11" i="1"/>
  <c r="L26" i="5"/>
  <c r="I33" i="2"/>
  <c r="L27" i="5" s="1"/>
  <c r="G37" i="3"/>
  <c r="J69" i="5" s="1"/>
  <c r="I77" i="5"/>
  <c r="I54" i="5"/>
  <c r="P24" i="2"/>
  <c r="Q30" i="2"/>
  <c r="P22" i="2"/>
  <c r="I13" i="1"/>
  <c r="Q19" i="2"/>
  <c r="F15" i="1"/>
  <c r="I15" i="1" s="1"/>
  <c r="Q36" i="2"/>
  <c r="Q34" i="2"/>
  <c r="Q7" i="2"/>
  <c r="J67" i="5"/>
  <c r="O34" i="3"/>
  <c r="L67" i="5" s="1"/>
  <c r="P23" i="2"/>
  <c r="H7" i="1" s="1"/>
  <c r="O36" i="3"/>
  <c r="L70" i="5" s="1"/>
  <c r="Q12" i="2"/>
  <c r="F8" i="1"/>
  <c r="I8" i="1" s="1"/>
  <c r="J45" i="5"/>
  <c r="P18" i="2"/>
  <c r="P15" i="2"/>
  <c r="L25" i="5"/>
  <c r="N37" i="2"/>
  <c r="P37" i="2" s="1"/>
  <c r="P30" i="3"/>
  <c r="M61" i="5" s="1"/>
  <c r="Q11" i="2"/>
  <c r="P16" i="2"/>
  <c r="M25" i="5"/>
  <c r="I29" i="2"/>
  <c r="O16" i="3"/>
  <c r="L49" i="5" s="1"/>
  <c r="M21" i="5"/>
  <c r="I29" i="1"/>
  <c r="P36" i="3"/>
  <c r="M70" i="5" s="1"/>
  <c r="P16" i="3"/>
  <c r="J15" i="3"/>
  <c r="M45" i="5" s="1"/>
  <c r="I42" i="3"/>
  <c r="G35" i="3"/>
  <c r="J35" i="3" s="1"/>
  <c r="M66" i="5" s="1"/>
  <c r="P28" i="3"/>
  <c r="M58" i="5" s="1"/>
  <c r="O30" i="3"/>
  <c r="L61" i="5" s="1"/>
  <c r="O6" i="3"/>
  <c r="L34" i="5" s="1"/>
  <c r="P6" i="3"/>
  <c r="M34" i="5" s="1"/>
  <c r="O18" i="3"/>
  <c r="L52" i="5" s="1"/>
  <c r="J17" i="3"/>
  <c r="I17" i="3"/>
  <c r="L48" i="5" s="1"/>
  <c r="L47" i="5"/>
  <c r="O28" i="3"/>
  <c r="L58" i="5" s="1"/>
  <c r="G11" i="3"/>
  <c r="J11" i="3" s="1"/>
  <c r="M39" i="5" s="1"/>
  <c r="P12" i="3"/>
  <c r="M43" i="5" s="1"/>
  <c r="P18" i="3"/>
  <c r="M52" i="5" s="1"/>
  <c r="O12" i="3"/>
  <c r="L43" i="5" s="1"/>
  <c r="Q14" i="2"/>
  <c r="P26" i="2"/>
  <c r="H9" i="1" s="1"/>
  <c r="I7" i="1"/>
  <c r="Q26" i="2"/>
  <c r="I9" i="1"/>
  <c r="Q23" i="2"/>
  <c r="P17" i="2"/>
  <c r="P9" i="2"/>
  <c r="J39" i="3"/>
  <c r="M72" i="5" s="1"/>
  <c r="L71" i="5"/>
  <c r="G29" i="3"/>
  <c r="L56" i="5"/>
  <c r="L59" i="5"/>
  <c r="O32" i="3"/>
  <c r="L64" i="5" s="1"/>
  <c r="J31" i="3"/>
  <c r="M60" i="5" s="1"/>
  <c r="I39" i="3"/>
  <c r="L72" i="5" s="1"/>
  <c r="J60" i="5"/>
  <c r="P32" i="3"/>
  <c r="M64" i="5" s="1"/>
  <c r="I14" i="1"/>
  <c r="P8" i="2"/>
  <c r="P13" i="2"/>
  <c r="J42" i="5"/>
  <c r="J13" i="3"/>
  <c r="M42" i="5" s="1"/>
  <c r="I13" i="3"/>
  <c r="L42" i="5" s="1"/>
  <c r="L30" i="5"/>
  <c r="P20" i="2"/>
  <c r="G22" i="3"/>
  <c r="I33" i="3"/>
  <c r="L63" i="5" s="1"/>
  <c r="J63" i="5"/>
  <c r="J33" i="3"/>
  <c r="M63" i="5" s="1"/>
  <c r="L50" i="5"/>
  <c r="G19" i="3"/>
  <c r="I19" i="3" s="1"/>
  <c r="E17" i="1"/>
  <c r="E19" i="1" s="1"/>
  <c r="Q25" i="2"/>
  <c r="L35" i="5"/>
  <c r="G9" i="3"/>
  <c r="J40" i="5"/>
  <c r="P10" i="3"/>
  <c r="M40" i="5" s="1"/>
  <c r="O10" i="3"/>
  <c r="L40" i="5" s="1"/>
  <c r="P6" i="2"/>
  <c r="F6" i="1"/>
  <c r="I6" i="1" s="1"/>
  <c r="O38" i="3"/>
  <c r="L73" i="5" s="1"/>
  <c r="J73" i="5"/>
  <c r="L29" i="5"/>
  <c r="M22" i="3"/>
  <c r="P22" i="3" s="1"/>
  <c r="O8" i="3"/>
  <c r="L37" i="5" s="1"/>
  <c r="J37" i="5"/>
  <c r="P25" i="2"/>
  <c r="P14" i="3"/>
  <c r="M46" i="5" s="1"/>
  <c r="J46" i="5"/>
  <c r="O14" i="3"/>
  <c r="L46" i="5" s="1"/>
  <c r="J37" i="2"/>
  <c r="M31" i="5" s="1"/>
  <c r="J31" i="5"/>
  <c r="G17" i="1"/>
  <c r="I28" i="1"/>
  <c r="H28" i="1"/>
  <c r="G16" i="1"/>
  <c r="H27" i="1" l="1"/>
  <c r="G30" i="1"/>
  <c r="H30" i="1" s="1"/>
  <c r="I27" i="1"/>
  <c r="J37" i="3"/>
  <c r="M69" i="5" s="1"/>
  <c r="K8" i="4"/>
  <c r="K21" i="4" s="1"/>
  <c r="G21" i="4"/>
  <c r="I37" i="3"/>
  <c r="L69" i="5" s="1"/>
  <c r="J27" i="5"/>
  <c r="J33" i="2"/>
  <c r="M27" i="5" s="1"/>
  <c r="H8" i="1"/>
  <c r="N31" i="2"/>
  <c r="F12" i="1" s="1"/>
  <c r="I12" i="1" s="1"/>
  <c r="J22" i="3"/>
  <c r="J54" i="5"/>
  <c r="J39" i="5"/>
  <c r="Q37" i="2"/>
  <c r="I16" i="1"/>
  <c r="P31" i="2"/>
  <c r="J29" i="2"/>
  <c r="N27" i="2"/>
  <c r="Q27" i="2" s="1"/>
  <c r="J23" i="5"/>
  <c r="I11" i="3"/>
  <c r="L39" i="5" s="1"/>
  <c r="J66" i="5"/>
  <c r="I35" i="3"/>
  <c r="L66" i="5" s="1"/>
  <c r="I29" i="3"/>
  <c r="L57" i="5" s="1"/>
  <c r="J29" i="3"/>
  <c r="M57" i="5" s="1"/>
  <c r="J57" i="5"/>
  <c r="O22" i="3"/>
  <c r="H16" i="1" s="1"/>
  <c r="H6" i="1"/>
  <c r="J77" i="5"/>
  <c r="I22" i="3"/>
  <c r="J36" i="5"/>
  <c r="I9" i="3"/>
  <c r="L36" i="5" s="1"/>
  <c r="J9" i="3"/>
  <c r="M36" i="5" s="1"/>
  <c r="L51" i="5"/>
  <c r="J19" i="3"/>
  <c r="M51" i="5" s="1"/>
  <c r="J51" i="5"/>
  <c r="G19" i="1"/>
  <c r="I30" i="1" l="1"/>
  <c r="J28" i="5"/>
  <c r="Q31" i="2"/>
  <c r="M28" i="5" s="1"/>
  <c r="M77" i="5"/>
  <c r="M54" i="5"/>
  <c r="L77" i="5"/>
  <c r="L54" i="5"/>
  <c r="J24" i="5"/>
  <c r="F10" i="1"/>
  <c r="I10" i="1" s="1"/>
  <c r="L23" i="5"/>
  <c r="P27" i="2"/>
  <c r="M23" i="5"/>
  <c r="M24" i="5"/>
  <c r="L28" i="5"/>
  <c r="H12" i="1"/>
  <c r="L24" i="5" l="1"/>
  <c r="H10" i="1"/>
  <c r="M42" i="3"/>
  <c r="P42" i="3" s="1"/>
  <c r="D17" i="1"/>
  <c r="D19" i="1" s="1"/>
  <c r="F19" i="1" s="1"/>
  <c r="I19" i="1" l="1"/>
  <c r="H19" i="1"/>
  <c r="F17" i="1"/>
  <c r="I17" i="1" s="1"/>
  <c r="O42" i="3"/>
  <c r="H17" i="1" s="1"/>
</calcChain>
</file>

<file path=xl/comments1.xml><?xml version="1.0" encoding="utf-8"?>
<comments xmlns="http://schemas.openxmlformats.org/spreadsheetml/2006/main">
  <authors>
    <author>PEREZ SALGADO, NICOLAS RODRIGO</author>
  </authors>
  <commentList>
    <comment ref="K11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47-24 Cierre cuota.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68-24 Cierre cuota.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143-24 Cierre cuota.
Res 314-24 Apertura cuota.</t>
        </r>
      </text>
    </comment>
    <comment ref="K2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29-24 Cierre cuota.</t>
        </r>
      </text>
    </comment>
    <comment ref="K25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29-24 Cierre cuota.</t>
        </r>
      </text>
    </comment>
    <comment ref="K2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36-24 Cierre cuota.</t>
        </r>
      </text>
    </comment>
    <comment ref="K28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115-24 Cierre cuota.</t>
        </r>
      </text>
    </comment>
    <comment ref="K31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10-24 Cierre cuota.</t>
        </r>
      </text>
    </comment>
  </commentList>
</comments>
</file>

<file path=xl/comments2.xml><?xml version="1.0" encoding="utf-8"?>
<comments xmlns="http://schemas.openxmlformats.org/spreadsheetml/2006/main">
  <authors>
    <author>PEREZ SALGADO, NICOLAS RODRIGO</author>
  </authors>
  <commentList>
    <comment ref="M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692-24 Cierre cuota.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 xml:space="preserve">PEREZ SALGADO, NICOLAS RODRIGO:
</t>
        </r>
        <r>
          <rPr>
            <sz val="9"/>
            <color indexed="81"/>
            <rFont val="Tahoma"/>
            <family val="2"/>
          </rPr>
          <t>Res 15-24 Cierre cuota.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 xml:space="preserve">PEREZ SALGADO, NICOLAS RODRIGO:
</t>
        </r>
        <r>
          <rPr>
            <sz val="9"/>
            <color indexed="81"/>
            <rFont val="Tahoma"/>
            <family val="2"/>
          </rPr>
          <t>Res 24-24 Cierre cuota.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 xml:space="preserve">PEREZ SALGADO, NICOLAS RODRIGO:
</t>
        </r>
        <r>
          <rPr>
            <sz val="9"/>
            <color indexed="81"/>
            <rFont val="Tahoma"/>
            <family val="2"/>
          </rPr>
          <t>Res 113-24 Cierre cuota.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 xml:space="preserve">PEREZ SALGADO, NICOLAS RODRIGO:
</t>
        </r>
        <r>
          <rPr>
            <sz val="9"/>
            <color indexed="81"/>
            <rFont val="Tahoma"/>
            <family val="2"/>
          </rPr>
          <t>Res 94-24 Cierre cuota.</t>
        </r>
      </text>
    </comment>
    <comment ref="M18" authorId="0" shapeId="0">
      <text>
        <r>
          <rPr>
            <b/>
            <sz val="9"/>
            <color indexed="81"/>
            <rFont val="Tahoma"/>
            <charset val="1"/>
          </rPr>
          <t xml:space="preserve">PEREZ SALGADO, NICOLAS RODRIGO:
</t>
        </r>
        <r>
          <rPr>
            <sz val="9"/>
            <color indexed="81"/>
            <rFont val="Tahoma"/>
            <family val="2"/>
          </rPr>
          <t>Res 34-24 Cierre cuota.</t>
        </r>
      </text>
    </comment>
    <comment ref="M19" authorId="0" shapeId="0">
      <text>
        <r>
          <rPr>
            <b/>
            <sz val="9"/>
            <color indexed="81"/>
            <rFont val="Tahoma"/>
            <charset val="1"/>
          </rPr>
          <t xml:space="preserve">PEREZ SALGADO, NICOLAS RODRIGO:
</t>
        </r>
        <r>
          <rPr>
            <sz val="9"/>
            <color indexed="81"/>
            <rFont val="Tahoma"/>
            <family val="2"/>
          </rPr>
          <t>Res 79-24 Cierre cuota.</t>
        </r>
      </text>
    </comment>
  </commentList>
</comments>
</file>

<file path=xl/sharedStrings.xml><?xml version="1.0" encoding="utf-8"?>
<sst xmlns="http://schemas.openxmlformats.org/spreadsheetml/2006/main" count="647" uniqueCount="152">
  <si>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</si>
  <si>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</si>
  <si>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</si>
  <si>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</si>
  <si>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</si>
  <si>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</si>
  <si>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</si>
  <si>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</si>
  <si>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X REGION DE LOS LAGOS (≤ 12 MTS. DE ESLORA)</t>
  </si>
  <si>
    <t>ARTESANAL</t>
  </si>
  <si>
    <t>X REGION DE LOS LAGOS (&gt; 12 MTS. DE ESLORA)</t>
  </si>
  <si>
    <t>XI DE AYSEN UP NORTE</t>
  </si>
  <si>
    <t>XI DE AYSEN UP SUR</t>
  </si>
  <si>
    <t>XII DE MAGALLANES</t>
  </si>
  <si>
    <t>FAUNA ACOMPAÑANTE X REGION (≤ 12 MTS. DE ESLORA)</t>
  </si>
  <si>
    <t>FAUNA ACOMPAÑANTE X REGION (&gt; 12 MTS. DE ESLORA)</t>
  </si>
  <si>
    <t>FAUNA ACOMAÑANTE XI UP NORTE</t>
  </si>
  <si>
    <t>FAUNA ACOMPAÑANTE XII</t>
  </si>
  <si>
    <t>47° al 57° L.S. (SE)</t>
  </si>
  <si>
    <t>INDUSTRIAL</t>
  </si>
  <si>
    <t>TOTALES</t>
  </si>
  <si>
    <t>FAUNA ACOMPAÑANTE XI UP SUR</t>
  </si>
  <si>
    <t>FUERA UNIDAD PESQUERIA</t>
  </si>
  <si>
    <t>FAUNA ACOMPAÑANTE</t>
  </si>
  <si>
    <t>INVESTIGACION</t>
  </si>
  <si>
    <t>ARTESANAL - INDUSTRIAL</t>
  </si>
  <si>
    <t>41°28,6' al 47° L.S. (NE)</t>
  </si>
  <si>
    <t>REGIÓN</t>
  </si>
  <si>
    <t>ASIGNATARIO</t>
  </si>
  <si>
    <t>PERIODO</t>
  </si>
  <si>
    <t>FECHA CIERRE</t>
  </si>
  <si>
    <t>% CONSUMO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</si>
  <si>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</si>
  <si>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</si>
  <si>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</si>
  <si>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</si>
  <si>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</si>
  <si>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</si>
  <si>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</si>
  <si>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</si>
  <si>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</si>
  <si>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</si>
  <si>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RESIDUAL</t>
  </si>
  <si>
    <t>ENE-JUN</t>
  </si>
  <si>
    <t>JUL-DIC</t>
  </si>
  <si>
    <t>ENE-DIC</t>
  </si>
  <si>
    <t>-</t>
  </si>
  <si>
    <t>AG CHILOE</t>
  </si>
  <si>
    <t>UNIDAD DE PESQUERIA NORTE</t>
  </si>
  <si>
    <t>UNIDAD DE PESQUERIA SUR</t>
  </si>
  <si>
    <t xml:space="preserve">XI REGION DE AYSEN </t>
  </si>
  <si>
    <t>UNIDAD DE PESQUERIA</t>
  </si>
  <si>
    <t>TITULAR DE CUOTA LTP</t>
  </si>
  <si>
    <t>EMDEPES S.A.</t>
  </si>
  <si>
    <t>GRIMAR S.A. PESQ.</t>
  </si>
  <si>
    <t>PESCA CISNE S.A.</t>
  </si>
  <si>
    <t>SUR AUSTRAL S.A. PESQ.</t>
  </si>
  <si>
    <t>ISLA QUIHUA S.A. PESQ.</t>
  </si>
  <si>
    <t>ENE-FEB</t>
  </si>
  <si>
    <t>MAR-DIC</t>
  </si>
  <si>
    <t>CANAL AUSTRAL LTDA.</t>
  </si>
  <si>
    <t>TOTAL</t>
  </si>
  <si>
    <t>FRACCIÓN</t>
  </si>
  <si>
    <t>CUOTA ASIGNADA</t>
  </si>
  <si>
    <t>CAPTURA TOTAL</t>
  </si>
  <si>
    <t>SALDO</t>
  </si>
  <si>
    <t>CONSUMO</t>
  </si>
  <si>
    <t>CONGRIO DORADO FUERA UNIDAD DE PESQUERIA 41°28,6´ L.S. AL NORTE</t>
  </si>
  <si>
    <t>INVESTIGACIÓN</t>
  </si>
  <si>
    <t>CAPTURA</t>
  </si>
  <si>
    <t>CUOTA EFECTIVA</t>
  </si>
  <si>
    <t xml:space="preserve">FAUNA ACOMPAÑANTE </t>
  </si>
  <si>
    <t>FAUNA ACOMPAÑANTE UPN</t>
  </si>
  <si>
    <t>FAUNA ACOMAÑANTE UPS</t>
  </si>
  <si>
    <t>X REGION DE LOS LAGOS                                                                     (≤ 12 MTS. DE ESLORA)</t>
  </si>
  <si>
    <t>X REGION DE LOS LAGOS                                                                  (&gt; 12 MTS. DE ESLORA)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</si>
  <si>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</si>
  <si>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</si>
  <si>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</si>
  <si>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</si>
  <si>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</si>
  <si>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</si>
  <si>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</si>
  <si>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</si>
  <si>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</si>
  <si>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</si>
  <si>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</si>
  <si>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</si>
  <si>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</si>
  <si>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</si>
  <si>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</si>
  <si>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</si>
  <si>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</si>
  <si>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CONGRIO DORADO X</t>
  </si>
  <si>
    <t>CONGRIO DORADO</t>
  </si>
  <si>
    <t>X</t>
  </si>
  <si>
    <t>AREA</t>
  </si>
  <si>
    <t>CONGRIO DORADO XI</t>
  </si>
  <si>
    <t>XI</t>
  </si>
  <si>
    <t>ORGANIZACIÓN</t>
  </si>
  <si>
    <t>REGION</t>
  </si>
  <si>
    <t xml:space="preserve">BOLSON RESIDUAL MENORES O IGUAL A 12 METROS </t>
  </si>
  <si>
    <t>BOLSON RESIDUAL MAYORES A 12 METROS</t>
  </si>
  <si>
    <t>XII</t>
  </si>
  <si>
    <t>ARTESANALES XII</t>
  </si>
  <si>
    <t>CONGRIO DORADO X-XII</t>
  </si>
  <si>
    <t>X-XII</t>
  </si>
  <si>
    <t>TOTAL ARTESANAL</t>
  </si>
  <si>
    <t>TOTAL ASIGNATARIO ARTESANAL</t>
  </si>
  <si>
    <t>CONGRIO DORADO 41°28,6LS-47°LS</t>
  </si>
  <si>
    <t>41°28,6LS-47°LS</t>
  </si>
  <si>
    <t>TITULAR LTP</t>
  </si>
  <si>
    <t>CONGRIO DORADO 47°LS-57°LS</t>
  </si>
  <si>
    <t>47°LS-57°LS</t>
  </si>
  <si>
    <t>41°28,6LS-57°LS</t>
  </si>
  <si>
    <t>TOTAL ASIGNATARIO LTP</t>
  </si>
  <si>
    <t>TOTAL LTP</t>
  </si>
  <si>
    <t>Congrio Dorado paralelo 41°28,6 al 47° L.S.</t>
  </si>
  <si>
    <t>Congrio Dorado paralelo 47° al 57° L.S.</t>
  </si>
  <si>
    <t>XII REGION DE MAGALLANES</t>
  </si>
  <si>
    <t>PESCA CHILE S.A.</t>
  </si>
  <si>
    <t>PESCA CISNE</t>
  </si>
  <si>
    <t>CALBUCO D</t>
  </si>
  <si>
    <t>CHILOE A</t>
  </si>
  <si>
    <t>PUERTO MONTT C</t>
  </si>
  <si>
    <t>CHILOE D</t>
  </si>
  <si>
    <t>FAUNA ACOMPAÑANTE INDUSTRIAL</t>
  </si>
  <si>
    <t>CUOTA OBJETIVO</t>
  </si>
  <si>
    <t>MAULE</t>
  </si>
  <si>
    <t>ÑUBLE</t>
  </si>
  <si>
    <t>ARAUCANÍA</t>
  </si>
  <si>
    <t>LOS RÍOS</t>
  </si>
  <si>
    <t>VALPARAÍSO</t>
  </si>
  <si>
    <t>O´HIGGINS</t>
  </si>
  <si>
    <t>BIOBÍO</t>
  </si>
  <si>
    <t>FAUNA ACOMPAÑANTE ARTESANAL</t>
  </si>
  <si>
    <t>INFORMACIÓN PRELIMINAR</t>
  </si>
  <si>
    <t>20 ENE- 31 DIC</t>
  </si>
  <si>
    <t>15 ENE - 31 MAR</t>
  </si>
  <si>
    <t>1 ABR - 31 DIC</t>
  </si>
  <si>
    <t>PUERTO MONTT D</t>
  </si>
  <si>
    <t xml:space="preserve">endepes </t>
  </si>
  <si>
    <t>CONTROL CUOTA GLOBAL CONGRIO DORADO AÑO 2024</t>
  </si>
  <si>
    <t>CONTROL CUOTA CONGRIO DORADO FUERA UNIDAD DE PESQUERIA AÑO 2024</t>
  </si>
  <si>
    <t>CONTROL CUOTA CONGRIO DORADO FRACCION INDUSTRIAL AÑO 2024</t>
  </si>
  <si>
    <t>CONTROL CUOTA CONGRIO DORADO FRACCION ARTESANAL AÑO 2024</t>
  </si>
  <si>
    <t>CADUCADO POR NO PAGO</t>
  </si>
  <si>
    <t>20 ENE - 31 MAR</t>
  </si>
  <si>
    <t xml:space="preserve">CHAITÉN </t>
  </si>
  <si>
    <t>ENE-15 MAR</t>
  </si>
  <si>
    <t>16 MAR-14 JUL</t>
  </si>
  <si>
    <t>15 JUL-DIC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</si>
</sst>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[$-F800]dddd\,\ mmmm\ dd\,\ yyyy"/>
    <numFmt numFmtId="166" formatCode="0.000"/>
    <numFmt numFmtId="167" formatCode="0.000%"/>
    <numFmt numFmtId="168" formatCode="0.0%"/>
    <numFmt numFmtId="169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9" fontId="3" fillId="0" borderId="1" xfId="1" applyFont="1" applyFill="1" applyBorder="1" applyAlignment="1">
      <alignment horizontal="center" vertical="center"/>
    </xf>
    <xf numFmtId="9" fontId="2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/>
    </xf>
    <xf numFmtId="9" fontId="0" fillId="0" borderId="0" xfId="1" applyFont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5" fillId="10" borderId="2" xfId="0" applyFont="1" applyFill="1" applyBorder="1" applyAlignment="1">
      <alignment vertical="center" wrapText="1"/>
    </xf>
    <xf numFmtId="166" fontId="5" fillId="10" borderId="1" xfId="0" applyNumberFormat="1" applyFont="1" applyFill="1" applyBorder="1" applyAlignment="1">
      <alignment horizontal="center" vertical="center" wrapText="1"/>
    </xf>
    <xf numFmtId="167" fontId="5" fillId="10" borderId="1" xfId="1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10" fontId="0" fillId="0" borderId="1" xfId="1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166" fontId="5" fillId="5" borderId="1" xfId="0" applyNumberFormat="1" applyFont="1" applyFill="1" applyBorder="1" applyAlignment="1">
      <alignment horizontal="center" vertical="center"/>
    </xf>
    <xf numFmtId="10" fontId="5" fillId="5" borderId="1" xfId="1" applyNumberFormat="1" applyFont="1" applyFill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9" fontId="8" fillId="0" borderId="1" xfId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168" fontId="5" fillId="2" borderId="1" xfId="1" applyNumberFormat="1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/>
    </xf>
    <xf numFmtId="166" fontId="2" fillId="12" borderId="1" xfId="0" applyNumberFormat="1" applyFont="1" applyFill="1" applyBorder="1" applyAlignment="1">
      <alignment horizontal="center"/>
    </xf>
    <xf numFmtId="9" fontId="2" fillId="12" borderId="1" xfId="1" applyFont="1" applyFill="1" applyBorder="1" applyAlignment="1">
      <alignment horizontal="center"/>
    </xf>
    <xf numFmtId="14" fontId="2" fillId="12" borderId="1" xfId="0" applyNumberFormat="1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14" fontId="8" fillId="0" borderId="1" xfId="1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9" fontId="5" fillId="7" borderId="1" xfId="1" applyFont="1" applyFill="1" applyBorder="1" applyAlignment="1">
      <alignment horizontal="center" vertical="center" wrapText="1"/>
    </xf>
    <xf numFmtId="0" fontId="0" fillId="0" borderId="3" xfId="0" applyBorder="1"/>
    <xf numFmtId="166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166" fontId="5" fillId="8" borderId="6" xfId="0" applyNumberFormat="1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167" fontId="5" fillId="8" borderId="1" xfId="1" applyNumberFormat="1" applyFont="1" applyFill="1" applyBorder="1" applyAlignment="1">
      <alignment horizontal="center" vertical="center"/>
    </xf>
    <xf numFmtId="166" fontId="0" fillId="0" borderId="0" xfId="0" applyNumberFormat="1"/>
    <xf numFmtId="14" fontId="0" fillId="13" borderId="1" xfId="0" applyNumberForma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6" fontId="5" fillId="5" borderId="0" xfId="0" applyNumberFormat="1" applyFont="1" applyFill="1" applyAlignment="1">
      <alignment horizontal="center" vertical="center"/>
    </xf>
    <xf numFmtId="10" fontId="5" fillId="5" borderId="0" xfId="1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8" borderId="0" xfId="0" applyFont="1" applyFill="1" applyAlignment="1">
      <alignment horizontal="center" vertical="center" textRotation="90"/>
    </xf>
    <xf numFmtId="0" fontId="5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 vertical="center"/>
    </xf>
    <xf numFmtId="166" fontId="5" fillId="8" borderId="0" xfId="0" applyNumberFormat="1" applyFont="1" applyFill="1" applyAlignment="1">
      <alignment horizontal="center" vertical="center"/>
    </xf>
    <xf numFmtId="167" fontId="5" fillId="8" borderId="0" xfId="1" applyNumberFormat="1" applyFont="1" applyFill="1" applyBorder="1" applyAlignment="1">
      <alignment horizontal="center" vertical="center"/>
    </xf>
    <xf numFmtId="166" fontId="0" fillId="14" borderId="1" xfId="0" applyNumberForma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9" fontId="2" fillId="0" borderId="1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14" fontId="2" fillId="12" borderId="21" xfId="0" applyNumberFormat="1" applyFont="1" applyFill="1" applyBorder="1" applyAlignment="1">
      <alignment horizontal="center"/>
    </xf>
    <xf numFmtId="166" fontId="2" fillId="12" borderId="21" xfId="0" applyNumberFormat="1" applyFont="1" applyFill="1" applyBorder="1" applyAlignment="1">
      <alignment horizontal="center"/>
    </xf>
    <xf numFmtId="9" fontId="2" fillId="12" borderId="21" xfId="1" applyFont="1" applyFill="1" applyBorder="1" applyAlignment="1">
      <alignment horizontal="center"/>
    </xf>
    <xf numFmtId="166" fontId="0" fillId="15" borderId="1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4" fontId="5" fillId="2" borderId="16" xfId="0" applyNumberFormat="1" applyFont="1" applyFill="1" applyBorder="1" applyAlignment="1">
      <alignment horizontal="center" vertical="center"/>
    </xf>
    <xf numFmtId="14" fontId="5" fillId="2" borderId="17" xfId="0" applyNumberFormat="1" applyFont="1" applyFill="1" applyBorder="1" applyAlignment="1">
      <alignment horizontal="center" vertical="center"/>
    </xf>
    <xf numFmtId="14" fontId="5" fillId="2" borderId="18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167" fontId="0" fillId="0" borderId="4" xfId="1" applyNumberFormat="1" applyFont="1" applyBorder="1" applyAlignment="1">
      <alignment horizontal="center" vertical="center"/>
    </xf>
    <xf numFmtId="167" fontId="0" fillId="0" borderId="6" xfId="1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7" fontId="0" fillId="0" borderId="4" xfId="1" applyNumberFormat="1" applyFont="1" applyFill="1" applyBorder="1" applyAlignment="1">
      <alignment horizontal="center" vertical="center"/>
    </xf>
    <xf numFmtId="167" fontId="0" fillId="0" borderId="6" xfId="1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0" fillId="8" borderId="4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14" fontId="5" fillId="7" borderId="16" xfId="0" applyNumberFormat="1" applyFont="1" applyFill="1" applyBorder="1" applyAlignment="1">
      <alignment horizontal="center"/>
    </xf>
    <xf numFmtId="14" fontId="5" fillId="7" borderId="17" xfId="0" applyNumberFormat="1" applyFont="1" applyFill="1" applyBorder="1" applyAlignment="1">
      <alignment horizontal="center"/>
    </xf>
    <xf numFmtId="14" fontId="5" fillId="7" borderId="18" xfId="0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 textRotation="90"/>
    </xf>
    <xf numFmtId="0" fontId="5" fillId="8" borderId="5" xfId="0" applyFont="1" applyFill="1" applyBorder="1" applyAlignment="1">
      <alignment horizontal="center" vertical="center" textRotation="90"/>
    </xf>
    <xf numFmtId="0" fontId="5" fillId="8" borderId="6" xfId="0" applyFont="1" applyFill="1" applyBorder="1" applyAlignment="1">
      <alignment horizontal="center" vertical="center" textRotation="90"/>
    </xf>
    <xf numFmtId="0" fontId="0" fillId="8" borderId="4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5" fillId="9" borderId="13" xfId="0" applyFont="1" applyFill="1" applyBorder="1" applyAlignment="1">
      <alignment horizontal="center" wrapText="1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14" fontId="5" fillId="9" borderId="16" xfId="0" applyNumberFormat="1" applyFont="1" applyFill="1" applyBorder="1" applyAlignment="1">
      <alignment horizontal="center" wrapText="1"/>
    </xf>
    <xf numFmtId="14" fontId="5" fillId="9" borderId="17" xfId="0" applyNumberFormat="1" applyFont="1" applyFill="1" applyBorder="1" applyAlignment="1">
      <alignment horizontal="center" wrapText="1"/>
    </xf>
    <xf numFmtId="14" fontId="5" fillId="9" borderId="18" xfId="0" applyNumberFormat="1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wrapText="1"/>
    </xf>
    <xf numFmtId="0" fontId="5" fillId="9" borderId="3" xfId="0" applyFont="1" applyFill="1" applyBorder="1" applyAlignment="1">
      <alignment horizont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</cellXfs>
  <cellStyles count="8">
    <cellStyle name="Millares 2" xfId="3"/>
    <cellStyle name="Millares 3" xfId="6"/>
    <cellStyle name="Millares 4" xfId="7"/>
    <cellStyle name="Normal" xfId="0" builtinId="0"/>
    <cellStyle name="Normal 10" xfId="5"/>
    <cellStyle name="Normal 2" xfId="2"/>
    <cellStyle name="Normal 2 2" xfId="4"/>
    <cellStyle name="Porcentaj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I34"/>
  <sheetViews>
    <sheetView showGridLines="0" tabSelected="1" zoomScaleNormal="100" workbookViewId="0">
      <selection activeCell="E33" sqref="E33"/>
    </sheetView>
  </sheetViews>
  <sheetFormatPr baseColWidth="10" defaultColWidth="11.42578125" defaultRowHeight="15" x14ac:dyDescent="0.25"/>
  <cols>
    <col min="1" max="1" width="11.42578125" style="11"/>
    <col min="2" max="2" width="20" style="11" bestFit="1" customWidth="1"/>
    <col min="3" max="3" width="52.28515625" style="11" bestFit="1" customWidth="1"/>
    <col min="4" max="4" width="24" style="11" customWidth="1"/>
    <col min="5" max="5" width="19.5703125" style="11" customWidth="1"/>
    <col min="6" max="6" width="22.140625" style="11" customWidth="1"/>
    <col min="7" max="7" width="17" style="11" customWidth="1"/>
    <col min="8" max="8" width="12.7109375" style="11" customWidth="1"/>
    <col min="9" max="9" width="14.7109375" style="11" customWidth="1"/>
    <col min="10" max="16384" width="11.42578125" style="11"/>
  </cols>
  <sheetData>
    <row r="1" spans="2:9" ht="15.75" thickBot="1" x14ac:dyDescent="0.3"/>
    <row r="2" spans="2:9" x14ac:dyDescent="0.25">
      <c r="B2" s="115" t="s">
        <v>142</v>
      </c>
      <c r="C2" s="116"/>
      <c r="D2" s="116"/>
      <c r="E2" s="116"/>
      <c r="F2" s="116"/>
      <c r="G2" s="116"/>
      <c r="H2" s="116"/>
      <c r="I2" s="117"/>
    </row>
    <row r="3" spans="2:9" ht="15.75" thickBot="1" x14ac:dyDescent="0.3">
      <c r="B3" s="121">
        <v>45483</v>
      </c>
      <c r="C3" s="122"/>
      <c r="D3" s="122"/>
      <c r="E3" s="122"/>
      <c r="F3" s="122"/>
      <c r="G3" s="122"/>
      <c r="H3" s="122"/>
      <c r="I3" s="123"/>
    </row>
    <row r="4" spans="2:9" x14ac:dyDescent="0.25">
      <c r="B4" s="125" t="s">
        <v>136</v>
      </c>
      <c r="C4" s="125"/>
      <c r="D4" s="125"/>
      <c r="E4" s="125"/>
      <c r="F4" s="125"/>
      <c r="G4" s="125"/>
      <c r="H4" s="125"/>
      <c r="I4" s="125"/>
    </row>
    <row r="5" spans="2:9" x14ac:dyDescent="0.25">
      <c r="B5" s="47" t="s">
        <v>0</v>
      </c>
      <c r="C5" s="47" t="s">
        <v>1</v>
      </c>
      <c r="D5" s="48" t="s">
        <v>2</v>
      </c>
      <c r="E5" s="48" t="s">
        <v>3</v>
      </c>
      <c r="F5" s="48" t="s">
        <v>4</v>
      </c>
      <c r="G5" s="48" t="s">
        <v>5</v>
      </c>
      <c r="H5" s="48" t="s">
        <v>6</v>
      </c>
      <c r="I5" s="48" t="s">
        <v>7</v>
      </c>
    </row>
    <row r="6" spans="2:9" x14ac:dyDescent="0.25">
      <c r="B6" s="124" t="s">
        <v>9</v>
      </c>
      <c r="C6" s="36" t="s">
        <v>8</v>
      </c>
      <c r="D6" s="15">
        <f>SUM('CUOTA ARTESANAL'!L6:L22)</f>
        <v>230.1</v>
      </c>
      <c r="E6" s="15">
        <f>SUM('CUOTA ARTESANAL'!M6:M22)</f>
        <v>0</v>
      </c>
      <c r="F6" s="15">
        <f>SUM('CUOTA ARTESANAL'!N6:N22)</f>
        <v>230.1</v>
      </c>
      <c r="G6" s="15">
        <f>SUM('CUOTA ARTESANAL'!O6:O22)</f>
        <v>102.33200000000002</v>
      </c>
      <c r="H6" s="15">
        <f>SUM('CUOTA ARTESANAL'!P6:P22)</f>
        <v>127.76800000000003</v>
      </c>
      <c r="I6" s="37">
        <f>G6/F6</f>
        <v>0.44472837896566719</v>
      </c>
    </row>
    <row r="7" spans="2:9" x14ac:dyDescent="0.25">
      <c r="B7" s="124"/>
      <c r="C7" s="36" t="s">
        <v>14</v>
      </c>
      <c r="D7" s="15">
        <f>'CUOTA ARTESANAL'!L23</f>
        <v>6</v>
      </c>
      <c r="E7" s="15">
        <f>'CUOTA ARTESANAL'!M23</f>
        <v>0</v>
      </c>
      <c r="F7" s="15">
        <f>'CUOTA ARTESANAL'!N23</f>
        <v>6</v>
      </c>
      <c r="G7" s="15">
        <f>'CUOTA ARTESANAL'!O23</f>
        <v>0</v>
      </c>
      <c r="H7" s="15">
        <f>'CUOTA ARTESANAL'!P23</f>
        <v>6</v>
      </c>
      <c r="I7" s="37">
        <f t="shared" ref="I7:I18" si="0">G7/F7</f>
        <v>0</v>
      </c>
    </row>
    <row r="8" spans="2:9" x14ac:dyDescent="0.25">
      <c r="B8" s="124"/>
      <c r="C8" s="36" t="s">
        <v>10</v>
      </c>
      <c r="D8" s="15">
        <f>SUM('CUOTA ARTESANAL'!L24:L25)</f>
        <v>153.4</v>
      </c>
      <c r="E8" s="15">
        <f>SUM('CUOTA ARTESANAL'!M24:M25)</f>
        <v>0</v>
      </c>
      <c r="F8" s="15">
        <f>SUM('CUOTA ARTESANAL'!N24:N25)</f>
        <v>153.4</v>
      </c>
      <c r="G8" s="15">
        <f>SUM('CUOTA ARTESANAL'!O24:O25)</f>
        <v>16.007999999999999</v>
      </c>
      <c r="H8" s="15">
        <f>SUM('CUOTA ARTESANAL'!P24:P25)</f>
        <v>137.392</v>
      </c>
      <c r="I8" s="37">
        <f t="shared" si="0"/>
        <v>0.10435462842242502</v>
      </c>
    </row>
    <row r="9" spans="2:9" x14ac:dyDescent="0.25">
      <c r="B9" s="124"/>
      <c r="C9" s="36" t="s">
        <v>15</v>
      </c>
      <c r="D9" s="15">
        <f>'CUOTA ARTESANAL'!L26</f>
        <v>4</v>
      </c>
      <c r="E9" s="15">
        <f>'CUOTA ARTESANAL'!M26</f>
        <v>0</v>
      </c>
      <c r="F9" s="15">
        <f>'CUOTA ARTESANAL'!N26</f>
        <v>4</v>
      </c>
      <c r="G9" s="15">
        <f>'CUOTA ARTESANAL'!O26</f>
        <v>0</v>
      </c>
      <c r="H9" s="15">
        <f>'CUOTA ARTESANAL'!P26</f>
        <v>4</v>
      </c>
      <c r="I9" s="37">
        <f t="shared" si="0"/>
        <v>0</v>
      </c>
    </row>
    <row r="10" spans="2:9" x14ac:dyDescent="0.25">
      <c r="B10" s="124"/>
      <c r="C10" s="36" t="s">
        <v>11</v>
      </c>
      <c r="D10" s="15">
        <f>'CUOTA ARTESANAL'!L27</f>
        <v>164.5</v>
      </c>
      <c r="E10" s="15">
        <f>'CUOTA ARTESANAL'!M27</f>
        <v>0</v>
      </c>
      <c r="F10" s="15">
        <f>'CUOTA ARTESANAL'!N27</f>
        <v>149.55586</v>
      </c>
      <c r="G10" s="15">
        <f>'CUOTA ARTESANAL'!O27</f>
        <v>79.697069999999997</v>
      </c>
      <c r="H10" s="15">
        <f>'CUOTA ARTESANAL'!P27</f>
        <v>69.858789999999999</v>
      </c>
      <c r="I10" s="37">
        <f t="shared" si="0"/>
        <v>0.53289165666928728</v>
      </c>
    </row>
    <row r="11" spans="2:9" x14ac:dyDescent="0.25">
      <c r="B11" s="124"/>
      <c r="C11" s="36" t="s">
        <v>16</v>
      </c>
      <c r="D11" s="15">
        <f>'CUOTA ARTESANAL'!L30</f>
        <v>4.5</v>
      </c>
      <c r="E11" s="15">
        <f>'CUOTA ARTESANAL'!M30</f>
        <v>0</v>
      </c>
      <c r="F11" s="15">
        <f>'CUOTA ARTESANAL'!N30</f>
        <v>4.5</v>
      </c>
      <c r="G11" s="15">
        <f>'CUOTA ARTESANAL'!O30</f>
        <v>5.137080000000001</v>
      </c>
      <c r="H11" s="15">
        <f>'CUOTA ARTESANAL'!P30</f>
        <v>-0.63708000000000098</v>
      </c>
      <c r="I11" s="37">
        <f t="shared" si="0"/>
        <v>1.1415733333333336</v>
      </c>
    </row>
    <row r="12" spans="2:9" x14ac:dyDescent="0.25">
      <c r="B12" s="124"/>
      <c r="C12" s="36" t="s">
        <v>12</v>
      </c>
      <c r="D12" s="15">
        <f>'CUOTA ARTESANAL'!L31</f>
        <v>42.7</v>
      </c>
      <c r="E12" s="15">
        <f>'CUOTA ARTESANAL'!M31</f>
        <v>0</v>
      </c>
      <c r="F12" s="15">
        <f>'CUOTA ARTESANAL'!N31</f>
        <v>42.559539999999998</v>
      </c>
      <c r="G12" s="15">
        <f>'CUOTA ARTESANAL'!O31</f>
        <v>15.159270000000003</v>
      </c>
      <c r="H12" s="15">
        <f>'CUOTA ARTESANAL'!P31</f>
        <v>27.400269999999992</v>
      </c>
      <c r="I12" s="37">
        <f t="shared" si="0"/>
        <v>0.35618970505790248</v>
      </c>
    </row>
    <row r="13" spans="2:9" x14ac:dyDescent="0.25">
      <c r="B13" s="124"/>
      <c r="C13" s="36" t="s">
        <v>21</v>
      </c>
      <c r="D13" s="15">
        <f>'CUOTA ARTESANAL'!L34</f>
        <v>1</v>
      </c>
      <c r="E13" s="15">
        <f>'CUOTA ARTESANAL'!M34</f>
        <v>0</v>
      </c>
      <c r="F13" s="15">
        <f>'CUOTA ARTESANAL'!N34</f>
        <v>1</v>
      </c>
      <c r="G13" s="15">
        <f>'CUOTA ARTESANAL'!O34</f>
        <v>0</v>
      </c>
      <c r="H13" s="15">
        <f>'CUOTA ARTESANAL'!P34</f>
        <v>1</v>
      </c>
      <c r="I13" s="37">
        <f t="shared" si="0"/>
        <v>0</v>
      </c>
    </row>
    <row r="14" spans="2:9" x14ac:dyDescent="0.25">
      <c r="B14" s="124"/>
      <c r="C14" s="36" t="s">
        <v>13</v>
      </c>
      <c r="D14" s="15">
        <f>'CUOTA ARTESANAL'!L35</f>
        <v>393.3</v>
      </c>
      <c r="E14" s="15">
        <f>'CUOTA ARTESANAL'!M35</f>
        <v>0</v>
      </c>
      <c r="F14" s="15">
        <f>'CUOTA ARTESANAL'!N35</f>
        <v>393.3</v>
      </c>
      <c r="G14" s="15">
        <f>'CUOTA ARTESANAL'!O35</f>
        <v>73.548000000000002</v>
      </c>
      <c r="H14" s="15">
        <f>'CUOTA ARTESANAL'!P35</f>
        <v>319.75200000000001</v>
      </c>
      <c r="I14" s="37">
        <f t="shared" si="0"/>
        <v>0.18700228832951946</v>
      </c>
    </row>
    <row r="15" spans="2:9" x14ac:dyDescent="0.25">
      <c r="B15" s="124"/>
      <c r="C15" s="36" t="s">
        <v>17</v>
      </c>
      <c r="D15" s="15">
        <f>'CUOTA ARTESANAL'!L36</f>
        <v>9</v>
      </c>
      <c r="E15" s="15">
        <f>'CUOTA ARTESANAL'!M36</f>
        <v>0</v>
      </c>
      <c r="F15" s="15">
        <f>'CUOTA ARTESANAL'!N36</f>
        <v>9</v>
      </c>
      <c r="G15" s="15">
        <f>+'CUOTA ARTESANAL'!H36</f>
        <v>0</v>
      </c>
      <c r="H15" s="15">
        <f>'CUOTA ARTESANAL'!P36</f>
        <v>9</v>
      </c>
      <c r="I15" s="37">
        <f t="shared" si="0"/>
        <v>0</v>
      </c>
    </row>
    <row r="16" spans="2:9" x14ac:dyDescent="0.25">
      <c r="B16" s="124" t="s">
        <v>19</v>
      </c>
      <c r="C16" s="36" t="s">
        <v>26</v>
      </c>
      <c r="D16" s="15">
        <f>'CUOTA INDUSTRIAL'!K22</f>
        <v>562.50009</v>
      </c>
      <c r="E16" s="15">
        <f>'CUOTA INDUSTRIAL'!L22</f>
        <v>0</v>
      </c>
      <c r="F16" s="15">
        <f>SUM('CUOTA INDUSTRIAL'!M6:M21)</f>
        <v>562.50009</v>
      </c>
      <c r="G16" s="15">
        <f>'CUOTA INDUSTRIAL'!N22</f>
        <v>32.700000000000003</v>
      </c>
      <c r="H16" s="15">
        <f>SUM('CUOTA INDUSTRIAL'!O6:O22)</f>
        <v>1059.6001799999999</v>
      </c>
      <c r="I16" s="37">
        <f t="shared" si="0"/>
        <v>5.8133324032001492E-2</v>
      </c>
    </row>
    <row r="17" spans="2:9" x14ac:dyDescent="0.25">
      <c r="B17" s="124"/>
      <c r="C17" s="36" t="s">
        <v>18</v>
      </c>
      <c r="D17" s="15">
        <f>'CUOTA INDUSTRIAL'!K42</f>
        <v>447.00013999999993</v>
      </c>
      <c r="E17" s="15">
        <f>'CUOTA INDUSTRIAL'!L42</f>
        <v>0</v>
      </c>
      <c r="F17" s="15">
        <f>'CUOTA INDUSTRIAL'!M42</f>
        <v>447.00013999999993</v>
      </c>
      <c r="G17" s="15">
        <f>'CUOTA INDUSTRIAL'!N42</f>
        <v>18.397000000000002</v>
      </c>
      <c r="H17" s="15">
        <f>'CUOTA INDUSTRIAL'!O42</f>
        <v>428.60313999999994</v>
      </c>
      <c r="I17" s="37">
        <f>G17/F17</f>
        <v>4.1156586662366601E-2</v>
      </c>
    </row>
    <row r="18" spans="2:9" x14ac:dyDescent="0.25">
      <c r="B18" s="38"/>
      <c r="C18" s="39" t="s">
        <v>24</v>
      </c>
      <c r="D18" s="15">
        <v>8</v>
      </c>
      <c r="E18" s="15">
        <v>0</v>
      </c>
      <c r="F18" s="15">
        <f>D18+E18</f>
        <v>8</v>
      </c>
      <c r="G18" s="15"/>
      <c r="H18" s="15">
        <f>F18-G18</f>
        <v>8</v>
      </c>
      <c r="I18" s="37">
        <f t="shared" si="0"/>
        <v>0</v>
      </c>
    </row>
    <row r="19" spans="2:9" x14ac:dyDescent="0.25">
      <c r="B19" s="113" t="s">
        <v>20</v>
      </c>
      <c r="C19" s="114"/>
      <c r="D19" s="44">
        <f>SUM(D6:D18)</f>
        <v>2026.0002299999999</v>
      </c>
      <c r="E19" s="44">
        <f>SUM(E6:E17)</f>
        <v>0</v>
      </c>
      <c r="F19" s="44">
        <f>D19+E19</f>
        <v>2026.0002299999999</v>
      </c>
      <c r="G19" s="44">
        <f>SUM(G6:G17)</f>
        <v>342.97842000000003</v>
      </c>
      <c r="H19" s="44">
        <f>F19-G19</f>
        <v>1683.0218099999997</v>
      </c>
      <c r="I19" s="45">
        <f>G19/F19</f>
        <v>0.16928844080141098</v>
      </c>
    </row>
    <row r="20" spans="2:9" hidden="1" x14ac:dyDescent="0.25">
      <c r="B20" s="87"/>
      <c r="C20" s="87"/>
      <c r="D20" s="88"/>
      <c r="E20" s="88"/>
      <c r="F20" s="88"/>
      <c r="G20" s="88"/>
      <c r="H20" s="88"/>
      <c r="I20" s="89">
        <v>1</v>
      </c>
    </row>
    <row r="21" spans="2:9" x14ac:dyDescent="0.25">
      <c r="B21" s="40"/>
      <c r="C21" s="41"/>
      <c r="E21" s="42"/>
    </row>
    <row r="22" spans="2:9" ht="15.75" thickBot="1" x14ac:dyDescent="0.3">
      <c r="C22" s="41"/>
    </row>
    <row r="23" spans="2:9" x14ac:dyDescent="0.25">
      <c r="B23" s="115" t="s">
        <v>143</v>
      </c>
      <c r="C23" s="116"/>
      <c r="D23" s="116"/>
      <c r="E23" s="116"/>
      <c r="F23" s="116"/>
      <c r="G23" s="116"/>
      <c r="H23" s="116"/>
      <c r="I23" s="117"/>
    </row>
    <row r="24" spans="2:9" ht="15.75" thickBot="1" x14ac:dyDescent="0.3">
      <c r="B24" s="118">
        <f>B3</f>
        <v>45483</v>
      </c>
      <c r="C24" s="119"/>
      <c r="D24" s="119"/>
      <c r="E24" s="119"/>
      <c r="F24" s="119"/>
      <c r="G24" s="119"/>
      <c r="H24" s="119"/>
      <c r="I24" s="120"/>
    </row>
    <row r="25" spans="2:9" x14ac:dyDescent="0.25">
      <c r="C25" s="41"/>
    </row>
    <row r="26" spans="2:9" x14ac:dyDescent="0.25">
      <c r="B26" s="47" t="s">
        <v>0</v>
      </c>
      <c r="C26" s="47" t="s">
        <v>1</v>
      </c>
      <c r="D26" s="48" t="s">
        <v>2</v>
      </c>
      <c r="E26" s="47" t="s">
        <v>3</v>
      </c>
      <c r="F26" s="47" t="s">
        <v>4</v>
      </c>
      <c r="G26" s="47" t="s">
        <v>5</v>
      </c>
      <c r="H26" s="47" t="s">
        <v>6</v>
      </c>
      <c r="I26" s="47" t="s">
        <v>7</v>
      </c>
    </row>
    <row r="27" spans="2:9" x14ac:dyDescent="0.25">
      <c r="B27" s="110" t="s">
        <v>25</v>
      </c>
      <c r="C27" s="43" t="s">
        <v>22</v>
      </c>
      <c r="D27" s="15">
        <f>'FUERA UNIDAD DE PESQUERIA'!F7+'FUERA UNIDAD DE PESQUERIA'!F8+'FUERA UNIDAD DE PESQUERIA'!F11+'FUERA UNIDAD DE PESQUERIA'!F12+'FUERA UNIDAD DE PESQUERIA'!F13+'FUERA UNIDAD DE PESQUERIA'!F14+'FUERA UNIDAD DE PESQUERIA'!F15+'FUERA UNIDAD DE PESQUERIA'!F16+'FUERA UNIDAD DE PESQUERIA'!F17+'FUERA UNIDAD DE PESQUERIA'!F18+'FUERA UNIDAD DE PESQUERIA'!F19</f>
        <v>109.99999999999999</v>
      </c>
      <c r="E27" s="15">
        <v>0</v>
      </c>
      <c r="F27" s="15">
        <f>D27+E27</f>
        <v>109.99999999999999</v>
      </c>
      <c r="G27" s="15">
        <f>'FUERA UNIDAD DE PESQUERIA'!J21</f>
        <v>112.15144000000001</v>
      </c>
      <c r="H27" s="15">
        <f>F27-G27</f>
        <v>-2.1514400000000222</v>
      </c>
      <c r="I27" s="37">
        <f>G27/F27</f>
        <v>1.0195585454545457</v>
      </c>
    </row>
    <row r="28" spans="2:9" x14ac:dyDescent="0.25">
      <c r="B28" s="111"/>
      <c r="C28" s="43" t="s">
        <v>23</v>
      </c>
      <c r="D28" s="15">
        <f>'FUERA UNIDAD DE PESQUERIA'!F9+'FUERA UNIDAD DE PESQUERIA'!F20</f>
        <v>6</v>
      </c>
      <c r="E28" s="15">
        <v>0</v>
      </c>
      <c r="F28" s="15">
        <f>RESUMEN!D28+RESUMEN!E28</f>
        <v>6</v>
      </c>
      <c r="G28" s="15">
        <f>'FUERA UNIDAD DE PESQUERIA'!H9+'FUERA UNIDAD DE PESQUERIA'!I9+'FUERA UNIDAD DE PESQUERIA'!H20+'FUERA UNIDAD DE PESQUERIA'!I20</f>
        <v>3.0536099999999999</v>
      </c>
      <c r="H28" s="15">
        <f t="shared" ref="H28:H30" si="1">F28-G28</f>
        <v>2.9463900000000001</v>
      </c>
      <c r="I28" s="37">
        <f t="shared" ref="I28:I30" si="2">G28/F28</f>
        <v>0.50893500000000003</v>
      </c>
    </row>
    <row r="29" spans="2:9" x14ac:dyDescent="0.25">
      <c r="B29" s="112"/>
      <c r="C29" s="43" t="s">
        <v>24</v>
      </c>
      <c r="D29" s="15">
        <f>'FUERA UNIDAD DE PESQUERIA'!F10</f>
        <v>2</v>
      </c>
      <c r="E29" s="15">
        <v>0</v>
      </c>
      <c r="F29" s="15">
        <f>RESUMEN!D29+RESUMEN!E29</f>
        <v>2</v>
      </c>
      <c r="G29" s="15">
        <f>'FUERA UNIDAD DE PESQUERIA'!J10</f>
        <v>0</v>
      </c>
      <c r="H29" s="15">
        <f t="shared" si="1"/>
        <v>2</v>
      </c>
      <c r="I29" s="37">
        <f t="shared" si="2"/>
        <v>0</v>
      </c>
    </row>
    <row r="30" spans="2:9" x14ac:dyDescent="0.25">
      <c r="B30" s="113" t="s">
        <v>20</v>
      </c>
      <c r="C30" s="114"/>
      <c r="D30" s="44">
        <f>SUM(D27:D29)</f>
        <v>117.99999999999999</v>
      </c>
      <c r="E30" s="44">
        <v>0</v>
      </c>
      <c r="F30" s="44">
        <f>RESUMEN!D30+RESUMEN!E30</f>
        <v>117.99999999999999</v>
      </c>
      <c r="G30" s="44">
        <f>SUM(G27:G29)</f>
        <v>115.20505000000001</v>
      </c>
      <c r="H30" s="44">
        <f t="shared" si="1"/>
        <v>2.7949499999999716</v>
      </c>
      <c r="I30" s="45">
        <f t="shared" si="2"/>
        <v>0.97631398305084771</v>
      </c>
    </row>
    <row r="31" spans="2:9" hidden="1" x14ac:dyDescent="0.25">
      <c r="I31" s="90">
        <v>1</v>
      </c>
    </row>
    <row r="34" spans="3:3" x14ac:dyDescent="0.25">
      <c r="C34" s="42"/>
    </row>
  </sheetData>
  <mergeCells count="10">
    <mergeCell ref="B27:B29"/>
    <mergeCell ref="B30:C30"/>
    <mergeCell ref="B23:I23"/>
    <mergeCell ref="B24:I24"/>
    <mergeCell ref="B2:I2"/>
    <mergeCell ref="B3:I3"/>
    <mergeCell ref="B6:B15"/>
    <mergeCell ref="B16:B17"/>
    <mergeCell ref="B19:C19"/>
    <mergeCell ref="B4:I4"/>
  </mergeCells>
  <conditionalFormatting sqref="I6:I2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{38A95F0C-2F0B-4783-BA47-5BF5541CEAA1}</x14:id>
        </ext>
      </extLst>
    </cfRule>
  </conditionalFormatting>
  <conditionalFormatting sqref="I27:I3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{19BF8CD2-B3BD-49CF-966C-8D5FA27F134C}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A95F0C-2F0B-4783-BA47-5BF5541CEA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I6:I20</xm:sqref>
        </x14:conditionalFormatting>
        <x14:conditionalFormatting xmlns:xm="http://schemas.microsoft.com/office/excel/2006/main">
          <x14:cfRule type="dataBar" id="{19BF8CD2-B3BD-49CF-966C-8D5FA27F13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I27:I31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B2:Q46"/>
  <sheetViews>
    <sheetView showGridLines="0" zoomScaleNormal="100" workbookViewId="0">
      <selection activeCell="H18" sqref="H18"/>
    </sheetView>
  </sheetViews>
  <sheetFormatPr baseColWidth="10" defaultColWidth="11.42578125" defaultRowHeight="15" x14ac:dyDescent="0.25"/>
  <cols>
    <col min="1" max="1" width="1.42578125" style="11" customWidth="1"/>
    <col min="2" max="2" width="25.85546875" style="11" customWidth="1"/>
    <col min="3" max="3" width="28.28515625" style="11" bestFit="1" customWidth="1"/>
    <col min="4" max="4" width="13.5703125" style="11" bestFit="1" customWidth="1"/>
    <col min="5" max="5" width="17" style="11" customWidth="1"/>
    <col min="6" max="6" width="13.42578125" style="11" bestFit="1" customWidth="1"/>
    <col min="7" max="7" width="17" style="11" customWidth="1"/>
    <col min="8" max="8" width="9.42578125" style="11" bestFit="1" customWidth="1"/>
    <col min="9" max="9" width="10.5703125" style="11" bestFit="1" customWidth="1"/>
    <col min="10" max="10" width="12" style="20" bestFit="1" customWidth="1"/>
    <col min="11" max="11" width="11.140625" style="11" bestFit="1" customWidth="1"/>
    <col min="12" max="12" width="19" style="11" bestFit="1" customWidth="1"/>
    <col min="13" max="13" width="15.5703125" style="11" bestFit="1" customWidth="1"/>
    <col min="14" max="14" width="18" style="11" bestFit="1" customWidth="1"/>
    <col min="15" max="15" width="12.42578125" style="11" bestFit="1" customWidth="1"/>
    <col min="16" max="16" width="10.5703125" style="11" bestFit="1" customWidth="1"/>
    <col min="17" max="17" width="10.42578125" style="11" bestFit="1" customWidth="1"/>
    <col min="18" max="16384" width="11.42578125" style="11"/>
  </cols>
  <sheetData>
    <row r="2" spans="2:17" x14ac:dyDescent="0.25">
      <c r="B2" s="126" t="s">
        <v>145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2:17" x14ac:dyDescent="0.25">
      <c r="B3" s="129">
        <f>RESUMEN!B3</f>
        <v>45483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5" spans="2:17" ht="48.75" customHeight="1" x14ac:dyDescent="0.25">
      <c r="B5" s="12" t="s">
        <v>27</v>
      </c>
      <c r="C5" s="12" t="s">
        <v>28</v>
      </c>
      <c r="D5" s="12" t="s">
        <v>29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5" t="s">
        <v>7</v>
      </c>
      <c r="K5" s="24" t="s">
        <v>30</v>
      </c>
      <c r="L5" s="24" t="s">
        <v>2</v>
      </c>
      <c r="M5" s="24" t="s">
        <v>3</v>
      </c>
      <c r="N5" s="24" t="s">
        <v>4</v>
      </c>
      <c r="O5" s="24" t="s">
        <v>5</v>
      </c>
      <c r="P5" s="24" t="s">
        <v>6</v>
      </c>
      <c r="Q5" s="24" t="s">
        <v>31</v>
      </c>
    </row>
    <row r="6" spans="2:17" x14ac:dyDescent="0.25">
      <c r="B6" s="133" t="s">
        <v>74</v>
      </c>
      <c r="C6" s="13" t="s">
        <v>32</v>
      </c>
      <c r="D6" s="14" t="s">
        <v>45</v>
      </c>
      <c r="E6" s="15">
        <v>6.7279999999999998</v>
      </c>
      <c r="F6" s="15"/>
      <c r="G6" s="15">
        <f>E6+F6</f>
        <v>6.7279999999999998</v>
      </c>
      <c r="H6" s="96">
        <v>0.34599999999999997</v>
      </c>
      <c r="I6" s="15">
        <f>G6-H6</f>
        <v>6.3819999999999997</v>
      </c>
      <c r="J6" s="16">
        <f>H6/G6</f>
        <v>5.1426872770511292E-2</v>
      </c>
      <c r="K6" s="17" t="s">
        <v>46</v>
      </c>
      <c r="L6" s="15">
        <f>E6</f>
        <v>6.7279999999999998</v>
      </c>
      <c r="M6" s="15">
        <f>F6</f>
        <v>0</v>
      </c>
      <c r="N6" s="15">
        <f>L6+M6</f>
        <v>6.7279999999999998</v>
      </c>
      <c r="O6" s="15">
        <f>H6</f>
        <v>0.34599999999999997</v>
      </c>
      <c r="P6" s="15">
        <f>N6-O6</f>
        <v>6.3819999999999997</v>
      </c>
      <c r="Q6" s="62">
        <f>O6/N6</f>
        <v>5.1426872770511292E-2</v>
      </c>
    </row>
    <row r="7" spans="2:17" x14ac:dyDescent="0.25">
      <c r="B7" s="133"/>
      <c r="C7" s="13" t="s">
        <v>33</v>
      </c>
      <c r="D7" s="14" t="s">
        <v>45</v>
      </c>
      <c r="E7" s="15">
        <v>7.2779999999999996</v>
      </c>
      <c r="F7" s="15"/>
      <c r="G7" s="15">
        <f t="shared" ref="G7:G36" si="0">E7+F7</f>
        <v>7.2779999999999996</v>
      </c>
      <c r="H7" s="96">
        <v>0</v>
      </c>
      <c r="I7" s="15">
        <f t="shared" ref="I7:I36" si="1">G7-H7</f>
        <v>7.2779999999999996</v>
      </c>
      <c r="J7" s="16">
        <f t="shared" ref="J7:J26" si="2">H7/G7</f>
        <v>0</v>
      </c>
      <c r="K7" s="17" t="s">
        <v>46</v>
      </c>
      <c r="L7" s="15">
        <f t="shared" ref="L7:M26" si="3">E7</f>
        <v>7.2779999999999996</v>
      </c>
      <c r="M7" s="15">
        <f t="shared" si="3"/>
        <v>0</v>
      </c>
      <c r="N7" s="15">
        <f t="shared" ref="N7:N26" si="4">L7+M7</f>
        <v>7.2779999999999996</v>
      </c>
      <c r="O7" s="15">
        <f t="shared" ref="O7:O26" si="5">H7</f>
        <v>0</v>
      </c>
      <c r="P7" s="15">
        <f t="shared" ref="P7:P26" si="6">N7-O7</f>
        <v>7.2779999999999996</v>
      </c>
      <c r="Q7" s="62">
        <f t="shared" ref="Q7:Q26" si="7">O7/N7</f>
        <v>0</v>
      </c>
    </row>
    <row r="8" spans="2:17" x14ac:dyDescent="0.25">
      <c r="B8" s="133"/>
      <c r="C8" s="13" t="s">
        <v>34</v>
      </c>
      <c r="D8" s="14" t="s">
        <v>45</v>
      </c>
      <c r="E8" s="15">
        <v>4.867</v>
      </c>
      <c r="F8" s="15"/>
      <c r="G8" s="15">
        <f>E8+F8</f>
        <v>4.867</v>
      </c>
      <c r="H8" s="96">
        <v>0.7360000000000001</v>
      </c>
      <c r="I8" s="15">
        <f t="shared" si="1"/>
        <v>4.1310000000000002</v>
      </c>
      <c r="J8" s="16">
        <f t="shared" si="2"/>
        <v>0.15122251900554759</v>
      </c>
      <c r="K8" s="17" t="s">
        <v>46</v>
      </c>
      <c r="L8" s="15">
        <f>E8</f>
        <v>4.867</v>
      </c>
      <c r="M8" s="15">
        <f t="shared" si="3"/>
        <v>0</v>
      </c>
      <c r="N8" s="15">
        <f t="shared" si="4"/>
        <v>4.867</v>
      </c>
      <c r="O8" s="15">
        <f t="shared" si="5"/>
        <v>0.7360000000000001</v>
      </c>
      <c r="P8" s="15">
        <f t="shared" si="6"/>
        <v>4.1310000000000002</v>
      </c>
      <c r="Q8" s="62">
        <f t="shared" si="7"/>
        <v>0.15122251900554759</v>
      </c>
    </row>
    <row r="9" spans="2:17" x14ac:dyDescent="0.25">
      <c r="B9" s="133"/>
      <c r="C9" s="13" t="s">
        <v>122</v>
      </c>
      <c r="D9" s="14" t="s">
        <v>45</v>
      </c>
      <c r="E9" s="15">
        <v>0.86099999999999999</v>
      </c>
      <c r="F9" s="15"/>
      <c r="G9" s="15">
        <f t="shared" si="0"/>
        <v>0.86099999999999999</v>
      </c>
      <c r="H9" s="96">
        <v>0</v>
      </c>
      <c r="I9" s="15">
        <f t="shared" si="1"/>
        <v>0.86099999999999999</v>
      </c>
      <c r="J9" s="16">
        <f t="shared" si="2"/>
        <v>0</v>
      </c>
      <c r="K9" s="17" t="s">
        <v>46</v>
      </c>
      <c r="L9" s="15">
        <f t="shared" ref="L9:L11" si="8">E9</f>
        <v>0.86099999999999999</v>
      </c>
      <c r="M9" s="15">
        <f t="shared" ref="M9:M11" si="9">F9</f>
        <v>0</v>
      </c>
      <c r="N9" s="15">
        <f t="shared" ref="N9:N11" si="10">L9+M9</f>
        <v>0.86099999999999999</v>
      </c>
      <c r="O9" s="15">
        <f t="shared" ref="O9:O11" si="11">H9</f>
        <v>0</v>
      </c>
      <c r="P9" s="15">
        <f t="shared" ref="P9:P11" si="12">N9-O9</f>
        <v>0.86099999999999999</v>
      </c>
      <c r="Q9" s="62">
        <f t="shared" si="7"/>
        <v>0</v>
      </c>
    </row>
    <row r="10" spans="2:17" x14ac:dyDescent="0.25">
      <c r="B10" s="133"/>
      <c r="C10" s="13" t="s">
        <v>148</v>
      </c>
      <c r="D10" s="14" t="s">
        <v>45</v>
      </c>
      <c r="E10" s="15">
        <v>0.96199999999999997</v>
      </c>
      <c r="F10" s="15"/>
      <c r="G10" s="15">
        <f t="shared" ref="G10" si="13">E10+F10</f>
        <v>0.96199999999999997</v>
      </c>
      <c r="H10" s="96">
        <v>0</v>
      </c>
      <c r="I10" s="15">
        <f t="shared" ref="I10" si="14">G10-H10</f>
        <v>0.96199999999999997</v>
      </c>
      <c r="J10" s="16">
        <f t="shared" si="2"/>
        <v>0</v>
      </c>
      <c r="K10" s="17" t="s">
        <v>46</v>
      </c>
      <c r="L10" s="15">
        <f t="shared" ref="L10" si="15">E10</f>
        <v>0.96199999999999997</v>
      </c>
      <c r="M10" s="15">
        <f t="shared" ref="M10" si="16">F10</f>
        <v>0</v>
      </c>
      <c r="N10" s="15">
        <f t="shared" ref="N10" si="17">L10+M10</f>
        <v>0.96199999999999997</v>
      </c>
      <c r="O10" s="15">
        <f t="shared" ref="O10" si="18">H10</f>
        <v>0</v>
      </c>
      <c r="P10" s="15">
        <f t="shared" ref="P10" si="19">N10-O10</f>
        <v>0.96199999999999997</v>
      </c>
      <c r="Q10" s="62">
        <f t="shared" si="7"/>
        <v>0</v>
      </c>
    </row>
    <row r="11" spans="2:17" x14ac:dyDescent="0.25">
      <c r="B11" s="133"/>
      <c r="C11" s="13" t="s">
        <v>123</v>
      </c>
      <c r="D11" s="14" t="s">
        <v>45</v>
      </c>
      <c r="E11" s="15">
        <v>3.6920000000000002</v>
      </c>
      <c r="F11" s="15"/>
      <c r="G11" s="15">
        <f t="shared" si="0"/>
        <v>3.6920000000000002</v>
      </c>
      <c r="H11" s="96">
        <v>0</v>
      </c>
      <c r="I11" s="15">
        <f t="shared" si="1"/>
        <v>3.6920000000000002</v>
      </c>
      <c r="J11" s="16">
        <f t="shared" si="2"/>
        <v>0</v>
      </c>
      <c r="K11" s="17">
        <v>45302</v>
      </c>
      <c r="L11" s="15">
        <f t="shared" si="8"/>
        <v>3.6920000000000002</v>
      </c>
      <c r="M11" s="15">
        <f t="shared" si="9"/>
        <v>0</v>
      </c>
      <c r="N11" s="15">
        <f t="shared" si="10"/>
        <v>3.6920000000000002</v>
      </c>
      <c r="O11" s="15">
        <f t="shared" si="11"/>
        <v>0</v>
      </c>
      <c r="P11" s="15">
        <f t="shared" si="12"/>
        <v>3.6920000000000002</v>
      </c>
      <c r="Q11" s="62">
        <f t="shared" ref="Q11" si="20">O11/N11</f>
        <v>0</v>
      </c>
    </row>
    <row r="12" spans="2:17" x14ac:dyDescent="0.25">
      <c r="B12" s="133"/>
      <c r="C12" s="13" t="s">
        <v>35</v>
      </c>
      <c r="D12" s="14" t="s">
        <v>45</v>
      </c>
      <c r="E12" s="15">
        <v>21.192</v>
      </c>
      <c r="F12" s="15"/>
      <c r="G12" s="15">
        <f t="shared" si="0"/>
        <v>21.192</v>
      </c>
      <c r="H12" s="96">
        <v>13.962999999999999</v>
      </c>
      <c r="I12" s="15">
        <f t="shared" si="1"/>
        <v>7.229000000000001</v>
      </c>
      <c r="J12" s="16">
        <f t="shared" si="2"/>
        <v>0.65888070970177426</v>
      </c>
      <c r="K12" s="17" t="s">
        <v>46</v>
      </c>
      <c r="L12" s="15">
        <f t="shared" si="3"/>
        <v>21.192</v>
      </c>
      <c r="M12" s="15">
        <f t="shared" si="3"/>
        <v>0</v>
      </c>
      <c r="N12" s="15">
        <f t="shared" si="4"/>
        <v>21.192</v>
      </c>
      <c r="O12" s="15">
        <f t="shared" si="5"/>
        <v>13.962999999999999</v>
      </c>
      <c r="P12" s="15">
        <f t="shared" si="6"/>
        <v>7.229000000000001</v>
      </c>
      <c r="Q12" s="62">
        <f t="shared" si="7"/>
        <v>0.65888070970177426</v>
      </c>
    </row>
    <row r="13" spans="2:17" x14ac:dyDescent="0.25">
      <c r="B13" s="133"/>
      <c r="C13" s="13" t="s">
        <v>36</v>
      </c>
      <c r="D13" s="14" t="s">
        <v>45</v>
      </c>
      <c r="E13" s="15">
        <v>38.9</v>
      </c>
      <c r="F13" s="15"/>
      <c r="G13" s="15">
        <f t="shared" si="0"/>
        <v>38.9</v>
      </c>
      <c r="H13" s="96">
        <v>25.02</v>
      </c>
      <c r="I13" s="15">
        <f t="shared" si="1"/>
        <v>13.879999999999999</v>
      </c>
      <c r="J13" s="16">
        <f t="shared" si="2"/>
        <v>0.64318766066838051</v>
      </c>
      <c r="K13" s="17" t="s">
        <v>46</v>
      </c>
      <c r="L13" s="15">
        <f t="shared" si="3"/>
        <v>38.9</v>
      </c>
      <c r="M13" s="15">
        <f t="shared" si="3"/>
        <v>0</v>
      </c>
      <c r="N13" s="15">
        <f t="shared" si="4"/>
        <v>38.9</v>
      </c>
      <c r="O13" s="15">
        <f t="shared" si="5"/>
        <v>25.02</v>
      </c>
      <c r="P13" s="15">
        <f t="shared" si="6"/>
        <v>13.879999999999999</v>
      </c>
      <c r="Q13" s="62">
        <f t="shared" si="7"/>
        <v>0.64318766066838051</v>
      </c>
    </row>
    <row r="14" spans="2:17" ht="12.6" customHeight="1" x14ac:dyDescent="0.25">
      <c r="B14" s="133"/>
      <c r="C14" s="85" t="s">
        <v>125</v>
      </c>
      <c r="D14" s="86" t="s">
        <v>45</v>
      </c>
      <c r="E14" s="15">
        <v>1.5489999999999999</v>
      </c>
      <c r="F14" s="15"/>
      <c r="G14" s="15">
        <f t="shared" si="0"/>
        <v>1.5489999999999999</v>
      </c>
      <c r="H14" s="96">
        <v>0</v>
      </c>
      <c r="I14" s="15">
        <f t="shared" si="1"/>
        <v>1.5489999999999999</v>
      </c>
      <c r="J14" s="16">
        <f t="shared" si="2"/>
        <v>0</v>
      </c>
      <c r="K14" s="17" t="s">
        <v>46</v>
      </c>
      <c r="L14" s="15">
        <f t="shared" ref="L14" si="21">E14</f>
        <v>1.5489999999999999</v>
      </c>
      <c r="M14" s="15">
        <f t="shared" ref="M14" si="22">F14</f>
        <v>0</v>
      </c>
      <c r="N14" s="15">
        <f t="shared" ref="N14" si="23">L14+M14</f>
        <v>1.5489999999999999</v>
      </c>
      <c r="O14" s="15">
        <f t="shared" ref="O14" si="24">H14</f>
        <v>0</v>
      </c>
      <c r="P14" s="15">
        <f t="shared" ref="P14" si="25">N14-O14</f>
        <v>1.5489999999999999</v>
      </c>
      <c r="Q14" s="62">
        <f t="shared" ref="Q14" si="26">O14/N14</f>
        <v>0</v>
      </c>
    </row>
    <row r="15" spans="2:17" x14ac:dyDescent="0.25">
      <c r="B15" s="133"/>
      <c r="C15" s="13" t="s">
        <v>37</v>
      </c>
      <c r="D15" s="14" t="s">
        <v>45</v>
      </c>
      <c r="E15" s="15">
        <v>97.909000000000006</v>
      </c>
      <c r="F15" s="15"/>
      <c r="G15" s="15">
        <f t="shared" si="0"/>
        <v>97.909000000000006</v>
      </c>
      <c r="H15" s="96">
        <v>36.169000000000004</v>
      </c>
      <c r="I15" s="15">
        <f t="shared" si="1"/>
        <v>61.74</v>
      </c>
      <c r="J15" s="16">
        <f>H15/G15</f>
        <v>0.36941445628083219</v>
      </c>
      <c r="K15" s="17" t="s">
        <v>46</v>
      </c>
      <c r="L15" s="15">
        <f t="shared" si="3"/>
        <v>97.909000000000006</v>
      </c>
      <c r="M15" s="15">
        <f t="shared" si="3"/>
        <v>0</v>
      </c>
      <c r="N15" s="15">
        <f t="shared" si="4"/>
        <v>97.909000000000006</v>
      </c>
      <c r="O15" s="15">
        <f t="shared" si="5"/>
        <v>36.169000000000004</v>
      </c>
      <c r="P15" s="15">
        <f t="shared" si="6"/>
        <v>61.74</v>
      </c>
      <c r="Q15" s="62">
        <f t="shared" si="7"/>
        <v>0.36941445628083219</v>
      </c>
    </row>
    <row r="16" spans="2:17" x14ac:dyDescent="0.25">
      <c r="B16" s="133"/>
      <c r="C16" s="13" t="s">
        <v>40</v>
      </c>
      <c r="D16" s="14" t="s">
        <v>45</v>
      </c>
      <c r="E16" s="15">
        <v>0.09</v>
      </c>
      <c r="F16" s="15"/>
      <c r="G16" s="15">
        <f>E16+F16</f>
        <v>0.09</v>
      </c>
      <c r="H16" s="96">
        <v>0</v>
      </c>
      <c r="I16" s="15">
        <f t="shared" si="1"/>
        <v>0.09</v>
      </c>
      <c r="J16" s="16">
        <f>H16/G16</f>
        <v>0</v>
      </c>
      <c r="K16" s="17" t="s">
        <v>46</v>
      </c>
      <c r="L16" s="15">
        <f t="shared" si="3"/>
        <v>0.09</v>
      </c>
      <c r="M16" s="15">
        <f t="shared" si="3"/>
        <v>0</v>
      </c>
      <c r="N16" s="15">
        <f t="shared" si="4"/>
        <v>0.09</v>
      </c>
      <c r="O16" s="15">
        <f t="shared" si="5"/>
        <v>0</v>
      </c>
      <c r="P16" s="15">
        <f t="shared" si="6"/>
        <v>0.09</v>
      </c>
      <c r="Q16" s="62">
        <f t="shared" si="7"/>
        <v>0</v>
      </c>
    </row>
    <row r="17" spans="2:17" x14ac:dyDescent="0.25">
      <c r="B17" s="133"/>
      <c r="C17" s="13" t="s">
        <v>41</v>
      </c>
      <c r="D17" s="14" t="s">
        <v>45</v>
      </c>
      <c r="E17" s="15">
        <v>1.1120000000000001</v>
      </c>
      <c r="F17" s="15"/>
      <c r="G17" s="15">
        <f t="shared" si="0"/>
        <v>1.1120000000000001</v>
      </c>
      <c r="H17" s="96">
        <v>0.42400000000000004</v>
      </c>
      <c r="I17" s="15">
        <f t="shared" si="1"/>
        <v>0.68800000000000006</v>
      </c>
      <c r="J17" s="16">
        <f t="shared" si="2"/>
        <v>0.38129496402877699</v>
      </c>
      <c r="K17" s="17" t="s">
        <v>46</v>
      </c>
      <c r="L17" s="15">
        <f t="shared" si="3"/>
        <v>1.1120000000000001</v>
      </c>
      <c r="M17" s="15">
        <f t="shared" si="3"/>
        <v>0</v>
      </c>
      <c r="N17" s="15">
        <f t="shared" si="4"/>
        <v>1.1120000000000001</v>
      </c>
      <c r="O17" s="15">
        <f t="shared" si="5"/>
        <v>0.42400000000000004</v>
      </c>
      <c r="P17" s="15">
        <f t="shared" si="6"/>
        <v>0.68800000000000006</v>
      </c>
      <c r="Q17" s="62">
        <f t="shared" si="7"/>
        <v>0.38129496402877699</v>
      </c>
    </row>
    <row r="18" spans="2:17" x14ac:dyDescent="0.25">
      <c r="B18" s="133"/>
      <c r="C18" s="13" t="s">
        <v>38</v>
      </c>
      <c r="D18" s="14" t="s">
        <v>45</v>
      </c>
      <c r="E18" s="15">
        <v>9.59</v>
      </c>
      <c r="F18" s="15"/>
      <c r="G18" s="15">
        <f t="shared" si="0"/>
        <v>9.59</v>
      </c>
      <c r="H18" s="96">
        <v>2.7580000000000005</v>
      </c>
      <c r="I18" s="15">
        <f t="shared" si="1"/>
        <v>6.831999999999999</v>
      </c>
      <c r="J18" s="16">
        <f t="shared" si="2"/>
        <v>0.28759124087591248</v>
      </c>
      <c r="K18" s="17">
        <v>45307</v>
      </c>
      <c r="L18" s="15">
        <f t="shared" si="3"/>
        <v>9.59</v>
      </c>
      <c r="M18" s="15">
        <f t="shared" si="3"/>
        <v>0</v>
      </c>
      <c r="N18" s="15">
        <f t="shared" si="4"/>
        <v>9.59</v>
      </c>
      <c r="O18" s="15">
        <f t="shared" si="5"/>
        <v>2.7580000000000005</v>
      </c>
      <c r="P18" s="15">
        <f t="shared" si="6"/>
        <v>6.831999999999999</v>
      </c>
      <c r="Q18" s="62">
        <f t="shared" si="7"/>
        <v>0.28759124087591248</v>
      </c>
    </row>
    <row r="19" spans="2:17" x14ac:dyDescent="0.25">
      <c r="B19" s="133"/>
      <c r="C19" s="13" t="s">
        <v>39</v>
      </c>
      <c r="D19" s="14" t="s">
        <v>45</v>
      </c>
      <c r="E19" s="15">
        <v>7.42</v>
      </c>
      <c r="F19" s="15"/>
      <c r="G19" s="15">
        <f t="shared" si="0"/>
        <v>7.42</v>
      </c>
      <c r="H19" s="96">
        <v>0</v>
      </c>
      <c r="I19" s="15">
        <f t="shared" si="1"/>
        <v>7.42</v>
      </c>
      <c r="J19" s="16">
        <f t="shared" si="2"/>
        <v>0</v>
      </c>
      <c r="K19" s="17" t="s">
        <v>46</v>
      </c>
      <c r="L19" s="15">
        <f t="shared" si="3"/>
        <v>7.42</v>
      </c>
      <c r="M19" s="15">
        <f t="shared" si="3"/>
        <v>0</v>
      </c>
      <c r="N19" s="15">
        <f t="shared" si="4"/>
        <v>7.42</v>
      </c>
      <c r="O19" s="15">
        <f t="shared" si="5"/>
        <v>0</v>
      </c>
      <c r="P19" s="15">
        <f t="shared" si="6"/>
        <v>7.42</v>
      </c>
      <c r="Q19" s="62">
        <f t="shared" si="7"/>
        <v>0</v>
      </c>
    </row>
    <row r="20" spans="2:17" x14ac:dyDescent="0.25">
      <c r="B20" s="133"/>
      <c r="C20" s="13" t="s">
        <v>124</v>
      </c>
      <c r="D20" s="14" t="s">
        <v>45</v>
      </c>
      <c r="E20" s="15">
        <v>11.279</v>
      </c>
      <c r="F20" s="15"/>
      <c r="G20" s="15">
        <f t="shared" si="0"/>
        <v>11.279</v>
      </c>
      <c r="H20" s="96">
        <v>3.706</v>
      </c>
      <c r="I20" s="15">
        <f t="shared" si="1"/>
        <v>7.5730000000000004</v>
      </c>
      <c r="J20" s="16">
        <f t="shared" si="2"/>
        <v>0.32857522830038122</v>
      </c>
      <c r="K20" s="17" t="s">
        <v>46</v>
      </c>
      <c r="L20" s="15">
        <f t="shared" ref="L20" si="27">E20</f>
        <v>11.279</v>
      </c>
      <c r="M20" s="15">
        <f t="shared" ref="M20" si="28">F20</f>
        <v>0</v>
      </c>
      <c r="N20" s="15">
        <f t="shared" ref="N20" si="29">L20+M20</f>
        <v>11.279</v>
      </c>
      <c r="O20" s="15">
        <f t="shared" ref="O20" si="30">H20</f>
        <v>3.706</v>
      </c>
      <c r="P20" s="15">
        <f t="shared" ref="P20" si="31">N20-O20</f>
        <v>7.5730000000000004</v>
      </c>
      <c r="Q20" s="62">
        <f t="shared" ref="Q20:Q21" si="32">O20/N20</f>
        <v>0.32857522830038122</v>
      </c>
    </row>
    <row r="21" spans="2:17" x14ac:dyDescent="0.25">
      <c r="B21" s="133"/>
      <c r="C21" s="13" t="s">
        <v>140</v>
      </c>
      <c r="D21" s="14" t="s">
        <v>45</v>
      </c>
      <c r="E21" s="15">
        <v>0.747</v>
      </c>
      <c r="F21" s="15"/>
      <c r="G21" s="15">
        <f>E21+F21</f>
        <v>0.747</v>
      </c>
      <c r="H21" s="96">
        <v>0</v>
      </c>
      <c r="I21" s="15">
        <f t="shared" ref="I21" si="33">G21-H21</f>
        <v>0.747</v>
      </c>
      <c r="J21" s="16">
        <f t="shared" si="2"/>
        <v>0</v>
      </c>
      <c r="K21" s="17" t="s">
        <v>46</v>
      </c>
      <c r="L21" s="15">
        <f t="shared" ref="L21" si="34">E21</f>
        <v>0.747</v>
      </c>
      <c r="M21" s="15">
        <f t="shared" ref="M21" si="35">F21</f>
        <v>0</v>
      </c>
      <c r="N21" s="15">
        <f t="shared" ref="N21" si="36">L21+M21</f>
        <v>0.747</v>
      </c>
      <c r="O21" s="15">
        <f t="shared" ref="O21" si="37">H21</f>
        <v>0</v>
      </c>
      <c r="P21" s="15">
        <f t="shared" ref="P21" si="38">N21-O21</f>
        <v>0.747</v>
      </c>
      <c r="Q21" s="62">
        <f t="shared" si="32"/>
        <v>0</v>
      </c>
    </row>
    <row r="22" spans="2:17" x14ac:dyDescent="0.25">
      <c r="B22" s="133"/>
      <c r="C22" s="13" t="s">
        <v>42</v>
      </c>
      <c r="D22" s="14" t="s">
        <v>45</v>
      </c>
      <c r="E22" s="15">
        <v>15.923999999999999</v>
      </c>
      <c r="F22" s="15"/>
      <c r="G22" s="15">
        <f t="shared" si="0"/>
        <v>15.923999999999999</v>
      </c>
      <c r="H22" s="96">
        <v>19.21</v>
      </c>
      <c r="I22" s="15">
        <f t="shared" si="1"/>
        <v>-3.2860000000000014</v>
      </c>
      <c r="J22" s="16">
        <f t="shared" si="2"/>
        <v>1.20635518713891</v>
      </c>
      <c r="K22" s="17">
        <v>45311</v>
      </c>
      <c r="L22" s="15">
        <f t="shared" si="3"/>
        <v>15.923999999999999</v>
      </c>
      <c r="M22" s="15">
        <f t="shared" si="3"/>
        <v>0</v>
      </c>
      <c r="N22" s="15">
        <f t="shared" si="4"/>
        <v>15.923999999999999</v>
      </c>
      <c r="O22" s="15">
        <f t="shared" si="5"/>
        <v>19.21</v>
      </c>
      <c r="P22" s="15">
        <f t="shared" si="6"/>
        <v>-3.2860000000000014</v>
      </c>
      <c r="Q22" s="62">
        <f>O22/N22</f>
        <v>1.20635518713891</v>
      </c>
    </row>
    <row r="23" spans="2:17" x14ac:dyDescent="0.25">
      <c r="B23" s="133"/>
      <c r="C23" s="19" t="s">
        <v>71</v>
      </c>
      <c r="D23" s="14" t="s">
        <v>45</v>
      </c>
      <c r="E23" s="15">
        <v>6</v>
      </c>
      <c r="F23" s="15"/>
      <c r="G23" s="15">
        <f t="shared" si="0"/>
        <v>6</v>
      </c>
      <c r="H23" s="96">
        <v>0</v>
      </c>
      <c r="I23" s="15">
        <f t="shared" si="1"/>
        <v>6</v>
      </c>
      <c r="J23" s="16">
        <f t="shared" si="2"/>
        <v>0</v>
      </c>
      <c r="K23" s="17" t="s">
        <v>46</v>
      </c>
      <c r="L23" s="15">
        <f t="shared" si="3"/>
        <v>6</v>
      </c>
      <c r="M23" s="15">
        <f t="shared" si="3"/>
        <v>0</v>
      </c>
      <c r="N23" s="15">
        <f t="shared" si="4"/>
        <v>6</v>
      </c>
      <c r="O23" s="15">
        <f t="shared" si="5"/>
        <v>0</v>
      </c>
      <c r="P23" s="15">
        <f t="shared" si="6"/>
        <v>6</v>
      </c>
      <c r="Q23" s="62">
        <f t="shared" si="7"/>
        <v>0</v>
      </c>
    </row>
    <row r="24" spans="2:17" x14ac:dyDescent="0.25">
      <c r="B24" s="133" t="s">
        <v>75</v>
      </c>
      <c r="C24" s="13" t="s">
        <v>47</v>
      </c>
      <c r="D24" s="14" t="s">
        <v>45</v>
      </c>
      <c r="E24" s="15">
        <v>130.416</v>
      </c>
      <c r="F24" s="15"/>
      <c r="G24" s="15">
        <f t="shared" si="0"/>
        <v>130.416</v>
      </c>
      <c r="H24" s="96">
        <v>8.4429999999999996</v>
      </c>
      <c r="I24" s="15">
        <f t="shared" si="1"/>
        <v>121.973</v>
      </c>
      <c r="J24" s="16">
        <f>H24/G24</f>
        <v>6.4738989081094336E-2</v>
      </c>
      <c r="K24" s="17" t="s">
        <v>46</v>
      </c>
      <c r="L24" s="15">
        <f t="shared" si="3"/>
        <v>130.416</v>
      </c>
      <c r="M24" s="15">
        <f t="shared" si="3"/>
        <v>0</v>
      </c>
      <c r="N24" s="15">
        <f t="shared" si="4"/>
        <v>130.416</v>
      </c>
      <c r="O24" s="15">
        <f t="shared" si="5"/>
        <v>8.4429999999999996</v>
      </c>
      <c r="P24" s="15">
        <f t="shared" si="6"/>
        <v>121.973</v>
      </c>
      <c r="Q24" s="62">
        <f t="shared" si="7"/>
        <v>6.4738989081094336E-2</v>
      </c>
    </row>
    <row r="25" spans="2:17" x14ac:dyDescent="0.25">
      <c r="B25" s="133"/>
      <c r="C25" s="13" t="s">
        <v>42</v>
      </c>
      <c r="D25" s="14" t="s">
        <v>45</v>
      </c>
      <c r="E25" s="15">
        <v>22.984000000000002</v>
      </c>
      <c r="F25" s="15"/>
      <c r="G25" s="15">
        <f t="shared" si="0"/>
        <v>22.984000000000002</v>
      </c>
      <c r="H25" s="96">
        <v>7.5650000000000004</v>
      </c>
      <c r="I25" s="15">
        <f t="shared" si="1"/>
        <v>15.419</v>
      </c>
      <c r="J25" s="16">
        <f>H25/G25</f>
        <v>0.32914201183431951</v>
      </c>
      <c r="K25" s="17">
        <v>45311</v>
      </c>
      <c r="L25" s="15">
        <f t="shared" si="3"/>
        <v>22.984000000000002</v>
      </c>
      <c r="M25" s="15">
        <f t="shared" si="3"/>
        <v>0</v>
      </c>
      <c r="N25" s="15">
        <f t="shared" si="4"/>
        <v>22.984000000000002</v>
      </c>
      <c r="O25" s="15">
        <f t="shared" si="5"/>
        <v>7.5650000000000004</v>
      </c>
      <c r="P25" s="15">
        <f t="shared" si="6"/>
        <v>15.419</v>
      </c>
      <c r="Q25" s="62">
        <f>O25/N25</f>
        <v>0.32914201183431951</v>
      </c>
    </row>
    <row r="26" spans="2:17" x14ac:dyDescent="0.25">
      <c r="B26" s="133"/>
      <c r="C26" s="19" t="s">
        <v>71</v>
      </c>
      <c r="D26" s="14" t="s">
        <v>45</v>
      </c>
      <c r="E26" s="15">
        <v>4</v>
      </c>
      <c r="F26" s="15"/>
      <c r="G26" s="15">
        <f>E26+F26</f>
        <v>4</v>
      </c>
      <c r="H26" s="96">
        <v>0</v>
      </c>
      <c r="I26" s="15">
        <f t="shared" si="1"/>
        <v>4</v>
      </c>
      <c r="J26" s="16">
        <f t="shared" si="2"/>
        <v>0</v>
      </c>
      <c r="K26" s="17" t="s">
        <v>46</v>
      </c>
      <c r="L26" s="15">
        <f t="shared" si="3"/>
        <v>4</v>
      </c>
      <c r="M26" s="15">
        <f t="shared" si="3"/>
        <v>0</v>
      </c>
      <c r="N26" s="15">
        <f t="shared" si="4"/>
        <v>4</v>
      </c>
      <c r="O26" s="15">
        <f t="shared" si="5"/>
        <v>0</v>
      </c>
      <c r="P26" s="15">
        <f t="shared" si="6"/>
        <v>4</v>
      </c>
      <c r="Q26" s="62">
        <f t="shared" si="7"/>
        <v>0</v>
      </c>
    </row>
    <row r="27" spans="2:17" x14ac:dyDescent="0.25">
      <c r="B27" s="134" t="s">
        <v>50</v>
      </c>
      <c r="C27" s="135" t="s">
        <v>48</v>
      </c>
      <c r="D27" s="14" t="s">
        <v>149</v>
      </c>
      <c r="E27" s="15">
        <v>16</v>
      </c>
      <c r="F27" s="15"/>
      <c r="G27" s="15">
        <f>E27+F27</f>
        <v>16</v>
      </c>
      <c r="H27" s="96">
        <v>16.247070000000001</v>
      </c>
      <c r="I27" s="15">
        <f t="shared" si="1"/>
        <v>-0.24707000000000079</v>
      </c>
      <c r="J27" s="18">
        <f>H27/G27</f>
        <v>1.015441875</v>
      </c>
      <c r="K27" s="17">
        <v>45338</v>
      </c>
      <c r="L27" s="136">
        <f>E27+E28+E29</f>
        <v>164.5</v>
      </c>
      <c r="M27" s="136">
        <f t="shared" ref="M27:P27" si="39">F27+F28+F29</f>
        <v>0</v>
      </c>
      <c r="N27" s="136">
        <f t="shared" si="39"/>
        <v>149.55586</v>
      </c>
      <c r="O27" s="136">
        <f t="shared" si="39"/>
        <v>79.697069999999997</v>
      </c>
      <c r="P27" s="136">
        <f t="shared" si="39"/>
        <v>69.858789999999999</v>
      </c>
      <c r="Q27" s="137">
        <f>O27/N27</f>
        <v>0.53289165666928728</v>
      </c>
    </row>
    <row r="28" spans="2:17" x14ac:dyDescent="0.25">
      <c r="B28" s="134"/>
      <c r="C28" s="135"/>
      <c r="D28" s="14" t="s">
        <v>150</v>
      </c>
      <c r="E28" s="15">
        <v>49</v>
      </c>
      <c r="F28" s="15"/>
      <c r="G28" s="15">
        <f>E28+F28+I27</f>
        <v>48.752929999999999</v>
      </c>
      <c r="H28" s="96">
        <v>63.45</v>
      </c>
      <c r="I28" s="15">
        <f t="shared" si="1"/>
        <v>-14.697070000000004</v>
      </c>
      <c r="J28" s="18">
        <f>H28/G28</f>
        <v>1.3014602404409337</v>
      </c>
      <c r="K28" s="17">
        <v>45428</v>
      </c>
      <c r="L28" s="136"/>
      <c r="M28" s="136"/>
      <c r="N28" s="136"/>
      <c r="O28" s="136"/>
      <c r="P28" s="136"/>
      <c r="Q28" s="137"/>
    </row>
    <row r="29" spans="2:17" x14ac:dyDescent="0.25">
      <c r="B29" s="134"/>
      <c r="C29" s="135"/>
      <c r="D29" s="14" t="s">
        <v>151</v>
      </c>
      <c r="E29" s="15">
        <v>99.5</v>
      </c>
      <c r="F29" s="15"/>
      <c r="G29" s="15">
        <f>E29+F29+I28</f>
        <v>84.802930000000003</v>
      </c>
      <c r="H29" s="96">
        <v>0</v>
      </c>
      <c r="I29" s="15">
        <f t="shared" si="1"/>
        <v>84.802930000000003</v>
      </c>
      <c r="J29" s="18">
        <f>H29/G29</f>
        <v>0</v>
      </c>
      <c r="K29" s="17" t="s">
        <v>46</v>
      </c>
      <c r="L29" s="136"/>
      <c r="M29" s="136"/>
      <c r="N29" s="136"/>
      <c r="O29" s="136"/>
      <c r="P29" s="136"/>
      <c r="Q29" s="137"/>
    </row>
    <row r="30" spans="2:17" x14ac:dyDescent="0.25">
      <c r="B30" s="134"/>
      <c r="C30" s="19" t="s">
        <v>72</v>
      </c>
      <c r="D30" s="14" t="s">
        <v>45</v>
      </c>
      <c r="E30" s="15">
        <v>4.5</v>
      </c>
      <c r="F30" s="15"/>
      <c r="G30" s="15">
        <f>E30+F30</f>
        <v>4.5</v>
      </c>
      <c r="H30" s="96">
        <v>5.137080000000001</v>
      </c>
      <c r="I30" s="15">
        <f t="shared" si="1"/>
        <v>-0.63708000000000098</v>
      </c>
      <c r="J30" s="16">
        <f>H30/G30</f>
        <v>1.1415733333333336</v>
      </c>
      <c r="K30" s="17" t="s">
        <v>46</v>
      </c>
      <c r="L30" s="15">
        <f>E30</f>
        <v>4.5</v>
      </c>
      <c r="M30" s="15">
        <f t="shared" ref="M30:P30" si="40">F30</f>
        <v>0</v>
      </c>
      <c r="N30" s="15">
        <f t="shared" si="40"/>
        <v>4.5</v>
      </c>
      <c r="O30" s="15">
        <f t="shared" si="40"/>
        <v>5.137080000000001</v>
      </c>
      <c r="P30" s="15">
        <f t="shared" si="40"/>
        <v>-0.63708000000000098</v>
      </c>
      <c r="Q30" s="62">
        <f>O30/N30</f>
        <v>1.1415733333333336</v>
      </c>
    </row>
    <row r="31" spans="2:17" x14ac:dyDescent="0.25">
      <c r="B31" s="134"/>
      <c r="C31" s="135" t="s">
        <v>49</v>
      </c>
      <c r="D31" s="14" t="s">
        <v>149</v>
      </c>
      <c r="E31" s="15">
        <v>4.3</v>
      </c>
      <c r="F31" s="15"/>
      <c r="G31" s="15">
        <f>E31+F31</f>
        <v>4.3</v>
      </c>
      <c r="H31" s="96">
        <v>6.5811900000000003</v>
      </c>
      <c r="I31" s="15">
        <f>G31-H31</f>
        <v>-2.2811900000000005</v>
      </c>
      <c r="J31" s="16">
        <f t="shared" ref="J31:J36" si="41">H31/G31</f>
        <v>1.5305093023255816</v>
      </c>
      <c r="K31" s="17">
        <v>45308</v>
      </c>
      <c r="L31" s="136">
        <f>E31+E32+E33</f>
        <v>42.7</v>
      </c>
      <c r="M31" s="136">
        <f t="shared" ref="M31:P31" si="42">F31+F32+F33</f>
        <v>0</v>
      </c>
      <c r="N31" s="136">
        <f t="shared" si="42"/>
        <v>42.559539999999998</v>
      </c>
      <c r="O31" s="136">
        <f t="shared" si="42"/>
        <v>15.159270000000003</v>
      </c>
      <c r="P31" s="136">
        <f t="shared" si="42"/>
        <v>27.400269999999992</v>
      </c>
      <c r="Q31" s="137">
        <f>O31/N31</f>
        <v>0.35618970505790248</v>
      </c>
    </row>
    <row r="32" spans="2:17" x14ac:dyDescent="0.25">
      <c r="B32" s="134"/>
      <c r="C32" s="135"/>
      <c r="D32" s="14" t="s">
        <v>150</v>
      </c>
      <c r="E32" s="15">
        <v>13</v>
      </c>
      <c r="F32" s="15"/>
      <c r="G32" s="15">
        <f>E32+F32+I31</f>
        <v>10.71881</v>
      </c>
      <c r="H32" s="96">
        <v>8.5780800000000017</v>
      </c>
      <c r="I32" s="15">
        <f t="shared" si="1"/>
        <v>2.1407299999999978</v>
      </c>
      <c r="J32" s="16">
        <f t="shared" si="41"/>
        <v>0.80028286722126818</v>
      </c>
      <c r="K32" s="17" t="s">
        <v>46</v>
      </c>
      <c r="L32" s="136"/>
      <c r="M32" s="136"/>
      <c r="N32" s="136"/>
      <c r="O32" s="136"/>
      <c r="P32" s="136"/>
      <c r="Q32" s="137"/>
    </row>
    <row r="33" spans="2:17" x14ac:dyDescent="0.25">
      <c r="B33" s="134"/>
      <c r="C33" s="135"/>
      <c r="D33" s="14" t="s">
        <v>151</v>
      </c>
      <c r="E33" s="15">
        <v>25.4</v>
      </c>
      <c r="F33" s="15"/>
      <c r="G33" s="15">
        <f>E33+F33+I32</f>
        <v>27.540729999999996</v>
      </c>
      <c r="H33" s="96">
        <v>0</v>
      </c>
      <c r="I33" s="15">
        <f t="shared" si="1"/>
        <v>27.540729999999996</v>
      </c>
      <c r="J33" s="16">
        <f t="shared" si="41"/>
        <v>0</v>
      </c>
      <c r="K33" s="17" t="s">
        <v>46</v>
      </c>
      <c r="L33" s="136"/>
      <c r="M33" s="136"/>
      <c r="N33" s="136"/>
      <c r="O33" s="136"/>
      <c r="P33" s="136"/>
      <c r="Q33" s="137"/>
    </row>
    <row r="34" spans="2:17" x14ac:dyDescent="0.25">
      <c r="B34" s="134"/>
      <c r="C34" s="19" t="s">
        <v>73</v>
      </c>
      <c r="D34" s="14" t="s">
        <v>45</v>
      </c>
      <c r="E34" s="15">
        <v>1</v>
      </c>
      <c r="F34" s="15"/>
      <c r="G34" s="15">
        <f>E34+F34</f>
        <v>1</v>
      </c>
      <c r="H34" s="96">
        <v>0</v>
      </c>
      <c r="I34" s="15">
        <f t="shared" si="1"/>
        <v>1</v>
      </c>
      <c r="J34" s="16">
        <f t="shared" si="41"/>
        <v>0</v>
      </c>
      <c r="K34" s="17" t="s">
        <v>46</v>
      </c>
      <c r="L34" s="15">
        <f>E34</f>
        <v>1</v>
      </c>
      <c r="M34" s="15">
        <f t="shared" ref="M34:P34" si="43">F34</f>
        <v>0</v>
      </c>
      <c r="N34" s="15">
        <f t="shared" si="43"/>
        <v>1</v>
      </c>
      <c r="O34" s="15">
        <f t="shared" si="43"/>
        <v>0</v>
      </c>
      <c r="P34" s="15">
        <f t="shared" si="43"/>
        <v>1</v>
      </c>
      <c r="Q34" s="62">
        <f>O34/N34</f>
        <v>0</v>
      </c>
    </row>
    <row r="35" spans="2:17" x14ac:dyDescent="0.25">
      <c r="B35" s="134" t="s">
        <v>119</v>
      </c>
      <c r="C35" s="13" t="s">
        <v>13</v>
      </c>
      <c r="D35" s="14" t="s">
        <v>45</v>
      </c>
      <c r="E35" s="15">
        <v>393.3</v>
      </c>
      <c r="F35" s="15"/>
      <c r="G35" s="15">
        <f t="shared" si="0"/>
        <v>393.3</v>
      </c>
      <c r="H35" s="96">
        <v>73.548000000000002</v>
      </c>
      <c r="I35" s="15">
        <f t="shared" si="1"/>
        <v>319.75200000000001</v>
      </c>
      <c r="J35" s="16">
        <f>H35/G35</f>
        <v>0.18700228832951946</v>
      </c>
      <c r="K35" s="17" t="s">
        <v>46</v>
      </c>
      <c r="L35" s="15">
        <f>E35</f>
        <v>393.3</v>
      </c>
      <c r="M35" s="15">
        <f>F35</f>
        <v>0</v>
      </c>
      <c r="N35" s="15">
        <f>L35+M35</f>
        <v>393.3</v>
      </c>
      <c r="O35" s="15">
        <f>H35</f>
        <v>73.548000000000002</v>
      </c>
      <c r="P35" s="15">
        <f>N35-O35</f>
        <v>319.75200000000001</v>
      </c>
      <c r="Q35" s="62">
        <f t="shared" ref="Q35:Q36" si="44">O35/N35</f>
        <v>0.18700228832951946</v>
      </c>
    </row>
    <row r="36" spans="2:17" x14ac:dyDescent="0.25">
      <c r="B36" s="134"/>
      <c r="C36" s="19" t="s">
        <v>23</v>
      </c>
      <c r="D36" s="14" t="s">
        <v>45</v>
      </c>
      <c r="E36" s="15">
        <v>9</v>
      </c>
      <c r="F36" s="15"/>
      <c r="G36" s="15">
        <f t="shared" si="0"/>
        <v>9</v>
      </c>
      <c r="H36" s="96">
        <v>0</v>
      </c>
      <c r="I36" s="15">
        <f t="shared" si="1"/>
        <v>9</v>
      </c>
      <c r="J36" s="16">
        <f t="shared" si="41"/>
        <v>0</v>
      </c>
      <c r="K36" s="17" t="s">
        <v>46</v>
      </c>
      <c r="L36" s="15">
        <f>E36</f>
        <v>9</v>
      </c>
      <c r="M36" s="15">
        <f t="shared" ref="M36:P36" si="45">F36</f>
        <v>0</v>
      </c>
      <c r="N36" s="15">
        <f t="shared" si="45"/>
        <v>9</v>
      </c>
      <c r="O36" s="15">
        <f t="shared" si="45"/>
        <v>0</v>
      </c>
      <c r="P36" s="15">
        <f t="shared" si="45"/>
        <v>9</v>
      </c>
      <c r="Q36" s="62">
        <f t="shared" si="44"/>
        <v>0</v>
      </c>
    </row>
    <row r="37" spans="2:17" x14ac:dyDescent="0.25">
      <c r="B37" s="132" t="s">
        <v>61</v>
      </c>
      <c r="C37" s="132"/>
      <c r="D37" s="12" t="s">
        <v>45</v>
      </c>
      <c r="E37" s="21">
        <f>SUM(E6:E36)</f>
        <v>1008.5</v>
      </c>
      <c r="F37" s="21">
        <f>SUM(F6:F36)</f>
        <v>0</v>
      </c>
      <c r="G37" s="21">
        <f>E37+F37</f>
        <v>1008.5</v>
      </c>
      <c r="H37" s="21">
        <f>SUM(H6:H36)</f>
        <v>291.88142000000005</v>
      </c>
      <c r="I37" s="21">
        <f>G37-H37</f>
        <v>716.61857999999995</v>
      </c>
      <c r="J37" s="22">
        <f>H37/G37</f>
        <v>0.28942133862171548</v>
      </c>
      <c r="K37" s="23" t="s">
        <v>46</v>
      </c>
      <c r="L37" s="21">
        <f>SUM(L6:L36)</f>
        <v>1008.5</v>
      </c>
      <c r="M37" s="21">
        <f>SUM(M6:M36)</f>
        <v>0</v>
      </c>
      <c r="N37" s="21">
        <f>L37+M37</f>
        <v>1008.5</v>
      </c>
      <c r="O37" s="21">
        <f>SUM(O6:O36)</f>
        <v>291.88142000000005</v>
      </c>
      <c r="P37" s="21">
        <f>N37-O37</f>
        <v>716.61857999999995</v>
      </c>
      <c r="Q37" s="63">
        <f>O37/N37</f>
        <v>0.28942133862171548</v>
      </c>
    </row>
    <row r="38" spans="2:17" hidden="1" x14ac:dyDescent="0.25">
      <c r="Q38" s="90">
        <v>1</v>
      </c>
    </row>
    <row r="44" spans="2:17" x14ac:dyDescent="0.25">
      <c r="H44" s="42"/>
    </row>
    <row r="46" spans="2:17" x14ac:dyDescent="0.25">
      <c r="G46" s="42"/>
      <c r="H46" s="42"/>
    </row>
  </sheetData>
  <mergeCells count="21">
    <mergeCell ref="P27:P29"/>
    <mergeCell ref="O27:O29"/>
    <mergeCell ref="N27:N29"/>
    <mergeCell ref="M27:M29"/>
    <mergeCell ref="Q27:Q29"/>
    <mergeCell ref="B2:Q2"/>
    <mergeCell ref="B3:Q3"/>
    <mergeCell ref="B37:C37"/>
    <mergeCell ref="B24:B26"/>
    <mergeCell ref="B6:B23"/>
    <mergeCell ref="B27:B34"/>
    <mergeCell ref="C27:C29"/>
    <mergeCell ref="C31:C33"/>
    <mergeCell ref="B35:B36"/>
    <mergeCell ref="L31:L33"/>
    <mergeCell ref="L27:L29"/>
    <mergeCell ref="P31:P33"/>
    <mergeCell ref="O31:O33"/>
    <mergeCell ref="N31:N33"/>
    <mergeCell ref="M31:M33"/>
    <mergeCell ref="Q31:Q33"/>
  </mergeCells>
  <conditionalFormatting sqref="J6:J3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{8D9B366F-7299-4B19-A562-A2E593D204B3}</x14:id>
        </ext>
      </extLst>
    </cfRule>
  </conditionalFormatting>
  <conditionalFormatting sqref="Q6:Q37">
    <cfRule type="cellIs" dxfId="2" priority="3" operator="greaterThan">
      <formula>0.9</formula>
    </cfRule>
  </conditionalFormatting>
  <conditionalFormatting sqref="Q6:Q3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{9191C16E-74D9-439E-B6A3-D1913742BB0F}</x14:id>
        </ext>
      </extLst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9B366F-7299-4B19-A562-A2E593D204B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J6:J37</xm:sqref>
        </x14:conditionalFormatting>
        <x14:conditionalFormatting xmlns:xm="http://schemas.microsoft.com/office/excel/2006/main">
          <x14:cfRule type="dataBar" id="{9191C16E-74D9-439E-B6A3-D1913742BB0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Q6:Q38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R44"/>
  <sheetViews>
    <sheetView showGridLines="0" zoomScaleNormal="100" workbookViewId="0">
      <selection activeCell="H17" sqref="H17"/>
    </sheetView>
  </sheetViews>
  <sheetFormatPr baseColWidth="10" defaultColWidth="11.42578125" defaultRowHeight="15" x14ac:dyDescent="0.25"/>
  <cols>
    <col min="1" max="1" width="11.5703125" bestFit="1" customWidth="1"/>
    <col min="2" max="2" width="13" customWidth="1"/>
    <col min="3" max="3" width="24.42578125" customWidth="1"/>
    <col min="4" max="4" width="10.7109375" bestFit="1" customWidth="1"/>
    <col min="5" max="5" width="12.140625" bestFit="1" customWidth="1"/>
    <col min="6" max="6" width="13.7109375" bestFit="1" customWidth="1"/>
    <col min="7" max="7" width="15" bestFit="1" customWidth="1"/>
    <col min="8" max="8" width="16.5703125" bestFit="1" customWidth="1"/>
    <col min="9" max="9" width="13.7109375" bestFit="1" customWidth="1"/>
    <col min="10" max="10" width="12.5703125" bestFit="1" customWidth="1"/>
    <col min="11" max="11" width="16.42578125" customWidth="1"/>
    <col min="12" max="12" width="12.85546875" bestFit="1" customWidth="1"/>
    <col min="13" max="13" width="16" customWidth="1"/>
    <col min="14" max="14" width="12.42578125" customWidth="1"/>
    <col min="15" max="15" width="14.5703125" customWidth="1"/>
    <col min="16" max="16" width="10.7109375" bestFit="1" customWidth="1"/>
    <col min="17" max="17" width="8.140625" customWidth="1"/>
    <col min="18" max="18" width="9.42578125" bestFit="1" customWidth="1"/>
    <col min="23" max="23" width="11.5703125" bestFit="1" customWidth="1"/>
  </cols>
  <sheetData>
    <row r="2" spans="2:18" x14ac:dyDescent="0.25">
      <c r="B2" s="150" t="s">
        <v>144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2"/>
    </row>
    <row r="3" spans="2:18" x14ac:dyDescent="0.25">
      <c r="B3" s="153">
        <f>+RESUMEN!B3</f>
        <v>45483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5" spans="2:18" ht="43.15" customHeight="1" x14ac:dyDescent="0.25">
      <c r="B5" s="71" t="s">
        <v>51</v>
      </c>
      <c r="C5" s="71" t="s">
        <v>52</v>
      </c>
      <c r="D5" s="72" t="s">
        <v>29</v>
      </c>
      <c r="E5" s="71" t="s">
        <v>2</v>
      </c>
      <c r="F5" s="71" t="s">
        <v>3</v>
      </c>
      <c r="G5" s="71" t="s">
        <v>4</v>
      </c>
      <c r="H5" s="71" t="s">
        <v>5</v>
      </c>
      <c r="I5" s="71" t="s">
        <v>6</v>
      </c>
      <c r="J5" s="73" t="s">
        <v>7</v>
      </c>
      <c r="K5" s="71" t="s">
        <v>2</v>
      </c>
      <c r="L5" s="71" t="s">
        <v>3</v>
      </c>
      <c r="M5" s="71" t="s">
        <v>4</v>
      </c>
      <c r="N5" s="71" t="s">
        <v>5</v>
      </c>
      <c r="O5" s="71" t="s">
        <v>6</v>
      </c>
      <c r="P5" s="71" t="s">
        <v>31</v>
      </c>
    </row>
    <row r="6" spans="2:18" x14ac:dyDescent="0.25">
      <c r="B6" s="156" t="s">
        <v>117</v>
      </c>
      <c r="C6" s="159" t="s">
        <v>53</v>
      </c>
      <c r="D6" s="14" t="s">
        <v>58</v>
      </c>
      <c r="E6" s="97">
        <v>14.74334</v>
      </c>
      <c r="F6" s="74"/>
      <c r="G6" s="15">
        <f>E6+F6</f>
        <v>14.74334</v>
      </c>
      <c r="H6" s="15"/>
      <c r="I6" s="15">
        <f>G6-H6</f>
        <v>14.74334</v>
      </c>
      <c r="J6" s="16">
        <f>H6/G6</f>
        <v>0</v>
      </c>
      <c r="K6" s="140">
        <f>E6+E7</f>
        <v>29.512909999999998</v>
      </c>
      <c r="L6" s="140">
        <f>F6+F7</f>
        <v>0</v>
      </c>
      <c r="M6" s="140">
        <f>K6+L6</f>
        <v>29.512909999999998</v>
      </c>
      <c r="N6" s="140">
        <f>H6+H7</f>
        <v>0.08</v>
      </c>
      <c r="O6" s="140">
        <f>M6-N6</f>
        <v>29.43291</v>
      </c>
      <c r="P6" s="138">
        <f>N6/M6</f>
        <v>2.7106781405154558E-3</v>
      </c>
    </row>
    <row r="7" spans="2:18" x14ac:dyDescent="0.25">
      <c r="B7" s="157"/>
      <c r="C7" s="160"/>
      <c r="D7" s="14" t="s">
        <v>59</v>
      </c>
      <c r="E7" s="97">
        <v>14.76957</v>
      </c>
      <c r="F7" s="74"/>
      <c r="G7" s="15">
        <f>E7+F7+I6</f>
        <v>29.512909999999998</v>
      </c>
      <c r="H7" s="15">
        <v>0.08</v>
      </c>
      <c r="I7" s="15">
        <f t="shared" ref="I7:I17" si="0">G7-H7</f>
        <v>29.43291</v>
      </c>
      <c r="J7" s="16">
        <f t="shared" ref="J7:J21" si="1">H7/G7</f>
        <v>2.7106781405154558E-3</v>
      </c>
      <c r="K7" s="141"/>
      <c r="L7" s="141"/>
      <c r="M7" s="141"/>
      <c r="N7" s="141"/>
      <c r="O7" s="141"/>
      <c r="P7" s="139"/>
    </row>
    <row r="8" spans="2:18" x14ac:dyDescent="0.25">
      <c r="B8" s="157"/>
      <c r="C8" s="159" t="s">
        <v>54</v>
      </c>
      <c r="D8" s="14" t="s">
        <v>58</v>
      </c>
      <c r="E8" s="97">
        <v>32.9251</v>
      </c>
      <c r="F8" s="74"/>
      <c r="G8" s="15">
        <f>E8+F8</f>
        <v>32.9251</v>
      </c>
      <c r="H8" s="15">
        <v>9.6180000000000003</v>
      </c>
      <c r="I8" s="15">
        <f t="shared" si="0"/>
        <v>23.307099999999998</v>
      </c>
      <c r="J8" s="16">
        <f t="shared" si="1"/>
        <v>0.29211756380390647</v>
      </c>
      <c r="K8" s="140">
        <f t="shared" ref="K8" si="2">E8+E9</f>
        <v>65.908799999999999</v>
      </c>
      <c r="L8" s="140">
        <f t="shared" ref="L8" si="3">F8+F9</f>
        <v>0</v>
      </c>
      <c r="M8" s="140">
        <f t="shared" ref="M8" si="4">K8+L8</f>
        <v>65.908799999999999</v>
      </c>
      <c r="N8" s="140">
        <f t="shared" ref="N8" si="5">H8+H9</f>
        <v>15.641999999999999</v>
      </c>
      <c r="O8" s="140">
        <f t="shared" ref="O8" si="6">M8-N8</f>
        <v>50.266800000000003</v>
      </c>
      <c r="P8" s="138">
        <f t="shared" ref="P8" si="7">N8/M8</f>
        <v>0.23732794406816693</v>
      </c>
    </row>
    <row r="9" spans="2:18" x14ac:dyDescent="0.25">
      <c r="B9" s="157"/>
      <c r="C9" s="160"/>
      <c r="D9" s="14" t="s">
        <v>59</v>
      </c>
      <c r="E9" s="97">
        <v>32.983699999999999</v>
      </c>
      <c r="F9" s="74"/>
      <c r="G9" s="15">
        <f>E9+F9+I8</f>
        <v>56.290799999999997</v>
      </c>
      <c r="H9" s="15">
        <v>6.024</v>
      </c>
      <c r="I9" s="15">
        <f t="shared" si="0"/>
        <v>50.266799999999996</v>
      </c>
      <c r="J9" s="16">
        <f t="shared" si="1"/>
        <v>0.10701571127075828</v>
      </c>
      <c r="K9" s="141"/>
      <c r="L9" s="141"/>
      <c r="M9" s="141"/>
      <c r="N9" s="141"/>
      <c r="O9" s="141"/>
      <c r="P9" s="139"/>
    </row>
    <row r="10" spans="2:18" x14ac:dyDescent="0.25">
      <c r="B10" s="157"/>
      <c r="C10" s="159" t="s">
        <v>120</v>
      </c>
      <c r="D10" s="14" t="s">
        <v>58</v>
      </c>
      <c r="E10" s="97">
        <v>184.79265000000001</v>
      </c>
      <c r="F10" s="74"/>
      <c r="G10" s="15">
        <f>E10+F10</f>
        <v>184.79265000000001</v>
      </c>
      <c r="H10" s="15">
        <v>3.7679999999999998</v>
      </c>
      <c r="I10" s="15">
        <f t="shared" si="0"/>
        <v>181.02465000000001</v>
      </c>
      <c r="J10" s="16">
        <f t="shared" si="1"/>
        <v>2.0390421372278603E-2</v>
      </c>
      <c r="K10" s="140">
        <f>E10+E11</f>
        <v>369.91412000000003</v>
      </c>
      <c r="L10" s="140">
        <f t="shared" ref="L10" si="8">F10+F11</f>
        <v>0</v>
      </c>
      <c r="M10" s="140">
        <f t="shared" ref="M10" si="9">K10+L10</f>
        <v>369.91412000000003</v>
      </c>
      <c r="N10" s="140">
        <f t="shared" ref="N10" si="10">H10+H11</f>
        <v>4.2749999999999995</v>
      </c>
      <c r="O10" s="140">
        <f t="shared" ref="O10" si="11">M10-N10</f>
        <v>365.63912000000005</v>
      </c>
      <c r="P10" s="138">
        <f t="shared" ref="P10" si="12">N10/M10</f>
        <v>1.1556736466291146E-2</v>
      </c>
    </row>
    <row r="11" spans="2:18" x14ac:dyDescent="0.25">
      <c r="B11" s="157"/>
      <c r="C11" s="160"/>
      <c r="D11" s="14" t="s">
        <v>59</v>
      </c>
      <c r="E11" s="97">
        <v>185.12146999999999</v>
      </c>
      <c r="F11" s="74"/>
      <c r="G11" s="15">
        <f>E11+F11+I10</f>
        <v>366.14612</v>
      </c>
      <c r="H11" s="15">
        <v>0.50700000000000001</v>
      </c>
      <c r="I11" s="15">
        <f t="shared" si="0"/>
        <v>365.63911999999999</v>
      </c>
      <c r="J11" s="16">
        <f t="shared" si="1"/>
        <v>1.3846930837338929E-3</v>
      </c>
      <c r="K11" s="141"/>
      <c r="L11" s="141"/>
      <c r="M11" s="141"/>
      <c r="N11" s="141"/>
      <c r="O11" s="141"/>
      <c r="P11" s="139"/>
    </row>
    <row r="12" spans="2:18" x14ac:dyDescent="0.25">
      <c r="B12" s="157"/>
      <c r="C12" s="146" t="s">
        <v>56</v>
      </c>
      <c r="D12" s="14" t="s">
        <v>58</v>
      </c>
      <c r="E12" s="97">
        <v>15.417909999999999</v>
      </c>
      <c r="F12" s="74"/>
      <c r="G12" s="15">
        <f>E12+F12</f>
        <v>15.417909999999999</v>
      </c>
      <c r="H12" s="15">
        <v>4.8570000000000002</v>
      </c>
      <c r="I12" s="15">
        <f t="shared" si="0"/>
        <v>10.56091</v>
      </c>
      <c r="J12" s="16">
        <f t="shared" si="1"/>
        <v>0.31502324244985219</v>
      </c>
      <c r="K12" s="140">
        <f t="shared" ref="K12" si="13">E12+E13</f>
        <v>30.863250000000001</v>
      </c>
      <c r="L12" s="140">
        <f t="shared" ref="L12" si="14">F12+F13</f>
        <v>0</v>
      </c>
      <c r="M12" s="140">
        <f t="shared" ref="M12" si="15">K12+L12</f>
        <v>30.863250000000001</v>
      </c>
      <c r="N12" s="140">
        <f t="shared" ref="N12" si="16">H12+H13</f>
        <v>12.702999999999999</v>
      </c>
      <c r="O12" s="140">
        <f t="shared" ref="O12" si="17">M12-N12</f>
        <v>18.160250000000001</v>
      </c>
      <c r="P12" s="138">
        <f t="shared" ref="P12" si="18">N12/M12</f>
        <v>0.41158983580795927</v>
      </c>
    </row>
    <row r="13" spans="2:18" x14ac:dyDescent="0.25">
      <c r="B13" s="157"/>
      <c r="C13" s="147"/>
      <c r="D13" s="14" t="s">
        <v>59</v>
      </c>
      <c r="E13" s="97">
        <v>15.44534</v>
      </c>
      <c r="F13" s="74"/>
      <c r="G13" s="15">
        <f>E13+F13+I12</f>
        <v>26.006250000000001</v>
      </c>
      <c r="H13" s="15">
        <v>7.8460000000000001</v>
      </c>
      <c r="I13" s="15">
        <f t="shared" si="0"/>
        <v>18.160250000000001</v>
      </c>
      <c r="J13" s="16">
        <f t="shared" si="1"/>
        <v>0.30169670752223021</v>
      </c>
      <c r="K13" s="141"/>
      <c r="L13" s="141"/>
      <c r="M13" s="141"/>
      <c r="N13" s="141"/>
      <c r="O13" s="141"/>
      <c r="P13" s="139"/>
    </row>
    <row r="14" spans="2:18" x14ac:dyDescent="0.25">
      <c r="B14" s="157"/>
      <c r="C14" s="146" t="s">
        <v>57</v>
      </c>
      <c r="D14" s="14" t="s">
        <v>58</v>
      </c>
      <c r="E14" s="97">
        <v>2.3890000000000002E-2</v>
      </c>
      <c r="F14" s="74"/>
      <c r="G14" s="15">
        <f>E14+F14</f>
        <v>2.3890000000000002E-2</v>
      </c>
      <c r="H14" s="15"/>
      <c r="I14" s="15">
        <f t="shared" si="0"/>
        <v>2.3890000000000002E-2</v>
      </c>
      <c r="J14" s="16">
        <f t="shared" si="1"/>
        <v>0</v>
      </c>
      <c r="K14" s="140">
        <f t="shared" ref="K14" si="19">E14+E15</f>
        <v>4.7820000000000001E-2</v>
      </c>
      <c r="L14" s="140">
        <f t="shared" ref="L14" si="20">F14+F15</f>
        <v>0</v>
      </c>
      <c r="M14" s="140">
        <f t="shared" ref="M14" si="21">K14+L14</f>
        <v>4.7820000000000001E-2</v>
      </c>
      <c r="N14" s="140">
        <f t="shared" ref="N14" si="22">H14+H15</f>
        <v>0</v>
      </c>
      <c r="O14" s="140">
        <f t="shared" ref="O14" si="23">M14-N14</f>
        <v>4.7820000000000001E-2</v>
      </c>
      <c r="P14" s="138">
        <f t="shared" ref="P14" si="24">N14/M14</f>
        <v>0</v>
      </c>
    </row>
    <row r="15" spans="2:18" x14ac:dyDescent="0.25">
      <c r="B15" s="157"/>
      <c r="C15" s="147"/>
      <c r="D15" s="14" t="s">
        <v>59</v>
      </c>
      <c r="E15" s="97">
        <v>2.393E-2</v>
      </c>
      <c r="F15" s="74"/>
      <c r="G15" s="15">
        <f>E15+F15+I14</f>
        <v>4.7820000000000001E-2</v>
      </c>
      <c r="H15" s="75"/>
      <c r="I15" s="15">
        <f t="shared" si="0"/>
        <v>4.7820000000000001E-2</v>
      </c>
      <c r="J15" s="16">
        <f t="shared" si="1"/>
        <v>0</v>
      </c>
      <c r="K15" s="141"/>
      <c r="L15" s="141"/>
      <c r="M15" s="141"/>
      <c r="N15" s="141"/>
      <c r="O15" s="141"/>
      <c r="P15" s="139"/>
    </row>
    <row r="16" spans="2:18" x14ac:dyDescent="0.25">
      <c r="B16" s="157"/>
      <c r="C16" s="146" t="s">
        <v>60</v>
      </c>
      <c r="D16" s="14" t="s">
        <v>58</v>
      </c>
      <c r="E16" s="97">
        <v>5.2687499999999998</v>
      </c>
      <c r="F16" s="74"/>
      <c r="G16" s="15">
        <f>E16+F16</f>
        <v>5.2687499999999998</v>
      </c>
      <c r="H16" s="15"/>
      <c r="I16" s="15">
        <f t="shared" si="0"/>
        <v>5.2687499999999998</v>
      </c>
      <c r="J16" s="16">
        <f t="shared" si="1"/>
        <v>0</v>
      </c>
      <c r="K16" s="140">
        <f t="shared" ref="K16" si="25">E16+E17</f>
        <v>10.546889999999999</v>
      </c>
      <c r="L16" s="140">
        <f t="shared" ref="L16" si="26">F16+F17</f>
        <v>0</v>
      </c>
      <c r="M16" s="140">
        <f t="shared" ref="M16" si="27">K16+L16</f>
        <v>10.546889999999999</v>
      </c>
      <c r="N16" s="140">
        <f t="shared" ref="N16" si="28">H16+H17</f>
        <v>0</v>
      </c>
      <c r="O16" s="140">
        <f t="shared" ref="O16" si="29">M16-N16</f>
        <v>10.546889999999999</v>
      </c>
      <c r="P16" s="138">
        <f t="shared" ref="P16" si="30">N16/M16</f>
        <v>0</v>
      </c>
    </row>
    <row r="17" spans="2:16" x14ac:dyDescent="0.25">
      <c r="B17" s="157"/>
      <c r="C17" s="147"/>
      <c r="D17" s="14" t="s">
        <v>59</v>
      </c>
      <c r="E17" s="97">
        <v>5.2781399999999996</v>
      </c>
      <c r="F17" s="74"/>
      <c r="G17" s="15">
        <f>E17+F17+I16</f>
        <v>10.546889999999999</v>
      </c>
      <c r="H17" s="75"/>
      <c r="I17" s="15">
        <f t="shared" si="0"/>
        <v>10.546889999999999</v>
      </c>
      <c r="J17" s="16">
        <f t="shared" si="1"/>
        <v>0</v>
      </c>
      <c r="K17" s="141"/>
      <c r="L17" s="141"/>
      <c r="M17" s="141"/>
      <c r="N17" s="141"/>
      <c r="O17" s="141"/>
      <c r="P17" s="139"/>
    </row>
    <row r="18" spans="2:16" x14ac:dyDescent="0.25">
      <c r="B18" s="157"/>
      <c r="C18" s="146" t="s">
        <v>121</v>
      </c>
      <c r="D18" s="14" t="s">
        <v>58</v>
      </c>
      <c r="E18" s="97">
        <v>26.072140000000001</v>
      </c>
      <c r="F18" s="76"/>
      <c r="G18" s="15">
        <f>+E18+F18</f>
        <v>26.072140000000001</v>
      </c>
      <c r="H18" s="15"/>
      <c r="I18" s="15">
        <f>G18-H18</f>
        <v>26.072140000000001</v>
      </c>
      <c r="J18" s="16">
        <f t="shared" si="1"/>
        <v>0</v>
      </c>
      <c r="K18" s="140">
        <f>E18+E19</f>
        <v>52.190669999999997</v>
      </c>
      <c r="L18" s="140">
        <f t="shared" ref="L18" si="31">F18+F19</f>
        <v>0</v>
      </c>
      <c r="M18" s="140">
        <f>K18+L18</f>
        <v>52.190669999999997</v>
      </c>
      <c r="N18" s="140">
        <f t="shared" ref="N18" si="32">H18+H19</f>
        <v>0</v>
      </c>
      <c r="O18" s="140">
        <f t="shared" ref="O18" si="33">M18-N18</f>
        <v>52.190669999999997</v>
      </c>
      <c r="P18" s="138">
        <f t="shared" ref="P18" si="34">N18/M18</f>
        <v>0</v>
      </c>
    </row>
    <row r="19" spans="2:16" x14ac:dyDescent="0.25">
      <c r="B19" s="157"/>
      <c r="C19" s="147"/>
      <c r="D19" s="14" t="s">
        <v>59</v>
      </c>
      <c r="E19" s="97">
        <v>26.11853</v>
      </c>
      <c r="F19" s="76"/>
      <c r="G19" s="15">
        <f>+I18+E19+F19</f>
        <v>52.190669999999997</v>
      </c>
      <c r="H19" s="75"/>
      <c r="I19" s="15">
        <f>G19-H19</f>
        <v>52.190669999999997</v>
      </c>
      <c r="J19" s="16">
        <f t="shared" si="1"/>
        <v>0</v>
      </c>
      <c r="K19" s="141"/>
      <c r="L19" s="141"/>
      <c r="M19" s="141"/>
      <c r="N19" s="141"/>
      <c r="O19" s="141"/>
      <c r="P19" s="139"/>
    </row>
    <row r="20" spans="2:16" x14ac:dyDescent="0.25">
      <c r="B20" s="157"/>
      <c r="C20" s="146" t="s">
        <v>146</v>
      </c>
      <c r="D20" s="14" t="s">
        <v>58</v>
      </c>
      <c r="E20" s="98">
        <v>1.7562500000000001</v>
      </c>
      <c r="F20" s="77"/>
      <c r="G20" s="15">
        <f>+E20+F20</f>
        <v>1.7562500000000001</v>
      </c>
      <c r="H20" s="75"/>
      <c r="I20" s="15">
        <f>G20-H20</f>
        <v>1.7562500000000001</v>
      </c>
      <c r="J20" s="16">
        <f t="shared" si="1"/>
        <v>0</v>
      </c>
      <c r="K20" s="140">
        <f>E20+E21</f>
        <v>3.5156299999999998</v>
      </c>
      <c r="L20" s="140">
        <f t="shared" ref="L20" si="35">F20+F21</f>
        <v>0</v>
      </c>
      <c r="M20" s="140">
        <f>K20+L20</f>
        <v>3.5156299999999998</v>
      </c>
      <c r="N20" s="140">
        <f t="shared" ref="N20" si="36">H20+H21</f>
        <v>0</v>
      </c>
      <c r="O20" s="140">
        <f t="shared" ref="O20" si="37">M20-N20</f>
        <v>3.5156299999999998</v>
      </c>
      <c r="P20" s="138">
        <f t="shared" ref="P20" si="38">N20/M20</f>
        <v>0</v>
      </c>
    </row>
    <row r="21" spans="2:16" x14ac:dyDescent="0.25">
      <c r="B21" s="157"/>
      <c r="C21" s="147"/>
      <c r="D21" s="14" t="s">
        <v>59</v>
      </c>
      <c r="E21" s="99">
        <v>1.7593799999999999</v>
      </c>
      <c r="F21" s="76"/>
      <c r="G21" s="15">
        <f>+I20+E21+F21</f>
        <v>3.5156299999999998</v>
      </c>
      <c r="H21" s="75"/>
      <c r="I21" s="15">
        <f>G21-H21</f>
        <v>3.5156299999999998</v>
      </c>
      <c r="J21" s="16">
        <f t="shared" si="1"/>
        <v>0</v>
      </c>
      <c r="K21" s="141"/>
      <c r="L21" s="141"/>
      <c r="M21" s="141"/>
      <c r="N21" s="141"/>
      <c r="O21" s="141"/>
      <c r="P21" s="139"/>
    </row>
    <row r="22" spans="2:16" x14ac:dyDescent="0.25">
      <c r="B22" s="158"/>
      <c r="C22" s="78" t="s">
        <v>61</v>
      </c>
      <c r="D22" s="79" t="s">
        <v>45</v>
      </c>
      <c r="E22" s="80">
        <f>SUM(E6:E21)</f>
        <v>562.50009</v>
      </c>
      <c r="F22" s="80">
        <f>SUM(F6:F19)</f>
        <v>0</v>
      </c>
      <c r="G22" s="81">
        <f>E22+F22</f>
        <v>562.50009</v>
      </c>
      <c r="H22" s="81">
        <f>SUM(H6:H19)</f>
        <v>32.700000000000003</v>
      </c>
      <c r="I22" s="81">
        <f>G22-H22</f>
        <v>529.80008999999995</v>
      </c>
      <c r="J22" s="82">
        <f>H22/G22</f>
        <v>5.8133324032001492E-2</v>
      </c>
      <c r="K22" s="81">
        <f>SUM(K6:K20)</f>
        <v>562.50009</v>
      </c>
      <c r="L22" s="81">
        <f>SUM(L6:L20)</f>
        <v>0</v>
      </c>
      <c r="M22" s="81">
        <f>K22+L22</f>
        <v>562.50009</v>
      </c>
      <c r="N22" s="81">
        <f>SUM(N6:N19)</f>
        <v>32.700000000000003</v>
      </c>
      <c r="O22" s="81">
        <f>M22-N22</f>
        <v>529.80008999999995</v>
      </c>
      <c r="P22" s="82">
        <f>N22/M22</f>
        <v>5.8133324032001492E-2</v>
      </c>
    </row>
    <row r="23" spans="2:16" hidden="1" x14ac:dyDescent="0.25">
      <c r="B23" s="91"/>
      <c r="C23" s="92"/>
      <c r="D23" s="93"/>
      <c r="E23" s="94"/>
      <c r="F23" s="94"/>
      <c r="G23" s="94"/>
      <c r="H23" s="94"/>
      <c r="I23" s="94"/>
      <c r="J23" s="95">
        <v>1</v>
      </c>
      <c r="K23" s="94"/>
      <c r="L23" s="94"/>
      <c r="M23" s="94"/>
      <c r="N23" s="94"/>
      <c r="O23" s="94"/>
      <c r="P23" s="95">
        <v>1</v>
      </c>
    </row>
    <row r="24" spans="2:16" x14ac:dyDescent="0.25">
      <c r="D24" s="11"/>
    </row>
    <row r="25" spans="2:16" x14ac:dyDescent="0.25">
      <c r="D25" s="11"/>
      <c r="G25" s="83"/>
    </row>
    <row r="26" spans="2:16" x14ac:dyDescent="0.25">
      <c r="D26" s="11"/>
    </row>
    <row r="27" spans="2:16" ht="45" x14ac:dyDescent="0.25">
      <c r="B27" s="71" t="s">
        <v>51</v>
      </c>
      <c r="C27" s="71" t="s">
        <v>52</v>
      </c>
      <c r="D27" s="72" t="s">
        <v>29</v>
      </c>
      <c r="E27" s="71" t="s">
        <v>2</v>
      </c>
      <c r="F27" s="71" t="s">
        <v>3</v>
      </c>
      <c r="G27" s="71" t="s">
        <v>4</v>
      </c>
      <c r="H27" s="71" t="s">
        <v>5</v>
      </c>
      <c r="I27" s="71" t="s">
        <v>6</v>
      </c>
      <c r="J27" s="73" t="s">
        <v>7</v>
      </c>
      <c r="K27" s="71" t="s">
        <v>2</v>
      </c>
      <c r="L27" s="71" t="s">
        <v>3</v>
      </c>
      <c r="M27" s="71" t="s">
        <v>4</v>
      </c>
      <c r="N27" s="71" t="s">
        <v>5</v>
      </c>
      <c r="O27" s="71" t="s">
        <v>6</v>
      </c>
      <c r="P27" s="71" t="s">
        <v>31</v>
      </c>
    </row>
    <row r="28" spans="2:16" x14ac:dyDescent="0.25">
      <c r="B28" s="156" t="s">
        <v>118</v>
      </c>
      <c r="C28" s="144" t="s">
        <v>53</v>
      </c>
      <c r="D28" s="14" t="s">
        <v>58</v>
      </c>
      <c r="E28" s="97">
        <v>34.128030000000003</v>
      </c>
      <c r="F28" s="15"/>
      <c r="G28" s="15">
        <f>E28+F28</f>
        <v>34.128030000000003</v>
      </c>
      <c r="H28" s="15"/>
      <c r="I28" s="15">
        <f>G28-H28</f>
        <v>34.128030000000003</v>
      </c>
      <c r="J28" s="16">
        <f>H28/G28</f>
        <v>0</v>
      </c>
      <c r="K28" s="140">
        <f>E28+E29</f>
        <v>68.409099999999995</v>
      </c>
      <c r="L28" s="140">
        <f>F28+F29</f>
        <v>0</v>
      </c>
      <c r="M28" s="140">
        <f>K28+L28</f>
        <v>68.409099999999995</v>
      </c>
      <c r="N28" s="140">
        <f>H28+H29</f>
        <v>11.24</v>
      </c>
      <c r="O28" s="140">
        <f>M28-N28</f>
        <v>57.169099999999993</v>
      </c>
      <c r="P28" s="138">
        <f>N28/M28</f>
        <v>0.1643056260058969</v>
      </c>
    </row>
    <row r="29" spans="2:16" x14ac:dyDescent="0.25">
      <c r="B29" s="157"/>
      <c r="C29" s="145"/>
      <c r="D29" s="14" t="s">
        <v>59</v>
      </c>
      <c r="E29" s="97">
        <v>34.28107</v>
      </c>
      <c r="F29" s="15"/>
      <c r="G29" s="15">
        <f>E29+F29+I28</f>
        <v>68.409099999999995</v>
      </c>
      <c r="H29" s="15">
        <v>11.24</v>
      </c>
      <c r="I29" s="15">
        <f t="shared" ref="I29:I39" si="39">G29-H29</f>
        <v>57.169099999999993</v>
      </c>
      <c r="J29" s="16">
        <f t="shared" ref="J29:J42" si="40">H29/G29</f>
        <v>0.1643056260058969</v>
      </c>
      <c r="K29" s="141"/>
      <c r="L29" s="141"/>
      <c r="M29" s="141"/>
      <c r="N29" s="141"/>
      <c r="O29" s="141"/>
      <c r="P29" s="139"/>
    </row>
    <row r="30" spans="2:16" x14ac:dyDescent="0.25">
      <c r="B30" s="157"/>
      <c r="C30" s="144" t="s">
        <v>54</v>
      </c>
      <c r="D30" s="14" t="s">
        <v>58</v>
      </c>
      <c r="E30" s="97">
        <v>0.61555000000000004</v>
      </c>
      <c r="F30" s="15"/>
      <c r="G30" s="15">
        <f>E30+F30</f>
        <v>0.61555000000000004</v>
      </c>
      <c r="H30" s="15"/>
      <c r="I30" s="15">
        <f t="shared" si="39"/>
        <v>0.61555000000000004</v>
      </c>
      <c r="J30" s="16">
        <f t="shared" si="40"/>
        <v>0</v>
      </c>
      <c r="K30" s="140">
        <f t="shared" ref="K30:L30" si="41">E30+E31</f>
        <v>1.23386</v>
      </c>
      <c r="L30" s="140">
        <f t="shared" si="41"/>
        <v>0</v>
      </c>
      <c r="M30" s="140">
        <f t="shared" ref="M30" si="42">K30+L30</f>
        <v>1.23386</v>
      </c>
      <c r="N30" s="140">
        <f t="shared" ref="N30" si="43">H30+H31</f>
        <v>0</v>
      </c>
      <c r="O30" s="140">
        <f t="shared" ref="O30" si="44">M30-N30</f>
        <v>1.23386</v>
      </c>
      <c r="P30" s="138">
        <f t="shared" ref="P30" si="45">N30/M30</f>
        <v>0</v>
      </c>
    </row>
    <row r="31" spans="2:16" x14ac:dyDescent="0.25">
      <c r="B31" s="157"/>
      <c r="C31" s="145"/>
      <c r="D31" s="14" t="s">
        <v>59</v>
      </c>
      <c r="E31" s="97">
        <v>0.61831000000000003</v>
      </c>
      <c r="F31" s="15"/>
      <c r="G31" s="15">
        <f>E31+F31+I30</f>
        <v>1.23386</v>
      </c>
      <c r="H31" s="75"/>
      <c r="I31" s="15">
        <f t="shared" si="39"/>
        <v>1.23386</v>
      </c>
      <c r="J31" s="16">
        <f t="shared" si="40"/>
        <v>0</v>
      </c>
      <c r="K31" s="141"/>
      <c r="L31" s="141"/>
      <c r="M31" s="141"/>
      <c r="N31" s="141"/>
      <c r="O31" s="141"/>
      <c r="P31" s="139"/>
    </row>
    <row r="32" spans="2:16" x14ac:dyDescent="0.25">
      <c r="B32" s="157"/>
      <c r="C32" s="144" t="s">
        <v>120</v>
      </c>
      <c r="D32" s="14" t="s">
        <v>58</v>
      </c>
      <c r="E32" s="97">
        <v>131.35155</v>
      </c>
      <c r="F32" s="15"/>
      <c r="G32" s="15">
        <f>E32+F32</f>
        <v>131.35155</v>
      </c>
      <c r="H32" s="15"/>
      <c r="I32" s="15">
        <f t="shared" si="39"/>
        <v>131.35155</v>
      </c>
      <c r="J32" s="18">
        <f t="shared" si="40"/>
        <v>0</v>
      </c>
      <c r="K32" s="140">
        <f t="shared" ref="K32:L32" si="46">E32+E33</f>
        <v>263.29212000000001</v>
      </c>
      <c r="L32" s="140">
        <f t="shared" si="46"/>
        <v>0</v>
      </c>
      <c r="M32" s="140">
        <f t="shared" ref="M32" si="47">K32+L32</f>
        <v>263.29212000000001</v>
      </c>
      <c r="N32" s="140">
        <f t="shared" ref="N32" si="48">H32+H33</f>
        <v>4.2</v>
      </c>
      <c r="O32" s="140">
        <f t="shared" ref="O32" si="49">M32-N32</f>
        <v>259.09212000000002</v>
      </c>
      <c r="P32" s="142">
        <f t="shared" ref="P32" si="50">N32/M32</f>
        <v>1.5951863656230959E-2</v>
      </c>
    </row>
    <row r="33" spans="2:16" x14ac:dyDescent="0.25">
      <c r="B33" s="157"/>
      <c r="C33" s="145"/>
      <c r="D33" s="14" t="s">
        <v>59</v>
      </c>
      <c r="E33" s="97">
        <v>131.94057000000001</v>
      </c>
      <c r="F33" s="15"/>
      <c r="G33" s="15">
        <f>E33+F33+I32</f>
        <v>263.29212000000001</v>
      </c>
      <c r="H33" s="15">
        <v>4.2</v>
      </c>
      <c r="I33" s="15">
        <f t="shared" si="39"/>
        <v>259.09212000000002</v>
      </c>
      <c r="J33" s="18">
        <f t="shared" si="40"/>
        <v>1.5951863656230959E-2</v>
      </c>
      <c r="K33" s="141"/>
      <c r="L33" s="141"/>
      <c r="M33" s="141"/>
      <c r="N33" s="141"/>
      <c r="O33" s="141"/>
      <c r="P33" s="143"/>
    </row>
    <row r="34" spans="2:16" x14ac:dyDescent="0.25">
      <c r="B34" s="157"/>
      <c r="C34" s="144" t="s">
        <v>55</v>
      </c>
      <c r="D34" s="14" t="s">
        <v>58</v>
      </c>
      <c r="E34" s="97">
        <v>51.027619999999999</v>
      </c>
      <c r="F34" s="15"/>
      <c r="G34" s="15">
        <f>E34+F34</f>
        <v>51.027619999999999</v>
      </c>
      <c r="H34" s="15"/>
      <c r="I34" s="15">
        <f t="shared" si="39"/>
        <v>51.027619999999999</v>
      </c>
      <c r="J34" s="16">
        <f t="shared" si="40"/>
        <v>0</v>
      </c>
      <c r="K34" s="140">
        <f t="shared" ref="K34:L34" si="51">E34+E35</f>
        <v>102.28406</v>
      </c>
      <c r="L34" s="140">
        <f t="shared" si="51"/>
        <v>0</v>
      </c>
      <c r="M34" s="140">
        <f t="shared" ref="M34" si="52">K34+L34</f>
        <v>102.28406</v>
      </c>
      <c r="N34" s="140">
        <f t="shared" ref="N34" si="53">H34+H35</f>
        <v>2.9569999999999999</v>
      </c>
      <c r="O34" s="140">
        <f t="shared" ref="O34" si="54">M34-N34</f>
        <v>99.327060000000003</v>
      </c>
      <c r="P34" s="138">
        <f t="shared" ref="P34" si="55">N34/M34</f>
        <v>2.8909685438767291E-2</v>
      </c>
    </row>
    <row r="35" spans="2:16" x14ac:dyDescent="0.25">
      <c r="B35" s="157"/>
      <c r="C35" s="145"/>
      <c r="D35" s="14" t="s">
        <v>59</v>
      </c>
      <c r="E35" s="97">
        <v>51.256439999999998</v>
      </c>
      <c r="F35" s="15"/>
      <c r="G35" s="15">
        <f>E35+F35+I34</f>
        <v>102.28406</v>
      </c>
      <c r="H35" s="15">
        <v>2.9569999999999999</v>
      </c>
      <c r="I35" s="15">
        <f t="shared" si="39"/>
        <v>99.327060000000003</v>
      </c>
      <c r="J35" s="16">
        <f t="shared" si="40"/>
        <v>2.8909685438767291E-2</v>
      </c>
      <c r="K35" s="141"/>
      <c r="L35" s="141"/>
      <c r="M35" s="141"/>
      <c r="N35" s="141"/>
      <c r="O35" s="141"/>
      <c r="P35" s="139"/>
    </row>
    <row r="36" spans="2:16" x14ac:dyDescent="0.25">
      <c r="B36" s="157"/>
      <c r="C36" s="148" t="s">
        <v>56</v>
      </c>
      <c r="D36" s="14" t="s">
        <v>58</v>
      </c>
      <c r="E36" s="97">
        <v>0.30231999999999998</v>
      </c>
      <c r="F36" s="15"/>
      <c r="G36" s="15">
        <f>E36+F36</f>
        <v>0.30231999999999998</v>
      </c>
      <c r="H36" s="15"/>
      <c r="I36" s="15">
        <f t="shared" si="39"/>
        <v>0.30231999999999998</v>
      </c>
      <c r="J36" s="16">
        <f t="shared" si="40"/>
        <v>0</v>
      </c>
      <c r="K36" s="140">
        <f t="shared" ref="K36:L36" si="56">E36+E37</f>
        <v>0.60599999999999998</v>
      </c>
      <c r="L36" s="140">
        <f t="shared" si="56"/>
        <v>0</v>
      </c>
      <c r="M36" s="140">
        <f t="shared" ref="M36" si="57">K36+L36</f>
        <v>0.60599999999999998</v>
      </c>
      <c r="N36" s="140">
        <f t="shared" ref="N36" si="58">H36+H37</f>
        <v>0</v>
      </c>
      <c r="O36" s="140">
        <f t="shared" ref="O36" si="59">M36-N36</f>
        <v>0.60599999999999998</v>
      </c>
      <c r="P36" s="138">
        <f t="shared" ref="P36" si="60">N36/M36</f>
        <v>0</v>
      </c>
    </row>
    <row r="37" spans="2:16" x14ac:dyDescent="0.25">
      <c r="B37" s="157"/>
      <c r="C37" s="149"/>
      <c r="D37" s="14" t="s">
        <v>59</v>
      </c>
      <c r="E37" s="97">
        <v>0.30368000000000001</v>
      </c>
      <c r="F37" s="15"/>
      <c r="G37" s="15">
        <f>E37+F37+I36</f>
        <v>0.60599999999999998</v>
      </c>
      <c r="H37" s="75"/>
      <c r="I37" s="15">
        <f t="shared" si="39"/>
        <v>0.60599999999999998</v>
      </c>
      <c r="J37" s="16">
        <f t="shared" si="40"/>
        <v>0</v>
      </c>
      <c r="K37" s="141"/>
      <c r="L37" s="141"/>
      <c r="M37" s="141"/>
      <c r="N37" s="141"/>
      <c r="O37" s="141"/>
      <c r="P37" s="139"/>
    </row>
    <row r="38" spans="2:16" x14ac:dyDescent="0.25">
      <c r="B38" s="157"/>
      <c r="C38" s="148" t="s">
        <v>60</v>
      </c>
      <c r="D38" s="14" t="s">
        <v>58</v>
      </c>
      <c r="E38" s="97">
        <v>2.7875000000000001</v>
      </c>
      <c r="F38" s="15"/>
      <c r="G38" s="15">
        <f>E38+F38</f>
        <v>2.7875000000000001</v>
      </c>
      <c r="H38" s="15"/>
      <c r="I38" s="15">
        <f t="shared" si="39"/>
        <v>2.7875000000000001</v>
      </c>
      <c r="J38" s="16">
        <f t="shared" si="40"/>
        <v>0</v>
      </c>
      <c r="K38" s="140">
        <f t="shared" ref="K38:L38" si="61">E38+E39</f>
        <v>5.5875000000000004</v>
      </c>
      <c r="L38" s="140">
        <f t="shared" si="61"/>
        <v>0</v>
      </c>
      <c r="M38" s="140">
        <f t="shared" ref="M38" si="62">K38+L38</f>
        <v>5.5875000000000004</v>
      </c>
      <c r="N38" s="140">
        <f t="shared" ref="N38" si="63">H38+H39</f>
        <v>0</v>
      </c>
      <c r="O38" s="140">
        <f t="shared" ref="O38" si="64">M38-N38</f>
        <v>5.5875000000000004</v>
      </c>
      <c r="P38" s="138">
        <f t="shared" ref="P38" si="65">N38/M38</f>
        <v>0</v>
      </c>
    </row>
    <row r="39" spans="2:16" x14ac:dyDescent="0.25">
      <c r="B39" s="157"/>
      <c r="C39" s="149"/>
      <c r="D39" s="14" t="s">
        <v>59</v>
      </c>
      <c r="E39" s="97">
        <v>2.8</v>
      </c>
      <c r="F39" s="15"/>
      <c r="G39" s="15">
        <f>E39+F39+I38</f>
        <v>5.5875000000000004</v>
      </c>
      <c r="H39" s="75"/>
      <c r="I39" s="15">
        <f t="shared" si="39"/>
        <v>5.5875000000000004</v>
      </c>
      <c r="J39" s="16">
        <f t="shared" si="40"/>
        <v>0</v>
      </c>
      <c r="K39" s="141"/>
      <c r="L39" s="141"/>
      <c r="M39" s="141"/>
      <c r="N39" s="141"/>
      <c r="O39" s="141"/>
      <c r="P39" s="139"/>
    </row>
    <row r="40" spans="2:16" x14ac:dyDescent="0.25">
      <c r="B40" s="157"/>
      <c r="C40" s="148" t="s">
        <v>146</v>
      </c>
      <c r="D40" s="14" t="s">
        <v>58</v>
      </c>
      <c r="E40" s="97">
        <v>2.7875000000000001</v>
      </c>
      <c r="F40" s="76"/>
      <c r="G40" s="15">
        <f>E40+F40</f>
        <v>2.7875000000000001</v>
      </c>
      <c r="H40" s="75"/>
      <c r="I40" s="15">
        <f>G40-H40</f>
        <v>2.7875000000000001</v>
      </c>
      <c r="J40" s="16">
        <f t="shared" si="40"/>
        <v>0</v>
      </c>
      <c r="K40" s="140">
        <f>E40+E41</f>
        <v>5.5875000000000004</v>
      </c>
      <c r="L40" s="140">
        <f t="shared" ref="L40" si="66">F40+F41</f>
        <v>0</v>
      </c>
      <c r="M40" s="140">
        <f>K40+L40</f>
        <v>5.5875000000000004</v>
      </c>
      <c r="N40" s="140">
        <f t="shared" ref="N40" si="67">H40+H41</f>
        <v>0</v>
      </c>
      <c r="O40" s="140">
        <f t="shared" ref="O40" si="68">M40-N40</f>
        <v>5.5875000000000004</v>
      </c>
      <c r="P40" s="138">
        <f t="shared" ref="P40" si="69">N40/M40</f>
        <v>0</v>
      </c>
    </row>
    <row r="41" spans="2:16" x14ac:dyDescent="0.25">
      <c r="B41" s="157"/>
      <c r="C41" s="149"/>
      <c r="D41" s="14" t="s">
        <v>59</v>
      </c>
      <c r="E41" s="97">
        <v>2.8</v>
      </c>
      <c r="F41" s="76"/>
      <c r="G41" s="15">
        <f>I40+E41+F41</f>
        <v>5.5875000000000004</v>
      </c>
      <c r="H41" s="75"/>
      <c r="I41" s="15">
        <f>G41-H41</f>
        <v>5.5875000000000004</v>
      </c>
      <c r="J41" s="16">
        <f t="shared" si="40"/>
        <v>0</v>
      </c>
      <c r="K41" s="141"/>
      <c r="L41" s="141"/>
      <c r="M41" s="141"/>
      <c r="N41" s="141"/>
      <c r="O41" s="141"/>
      <c r="P41" s="139"/>
    </row>
    <row r="42" spans="2:16" x14ac:dyDescent="0.25">
      <c r="B42" s="158"/>
      <c r="C42" s="78" t="s">
        <v>61</v>
      </c>
      <c r="D42" s="79" t="s">
        <v>45</v>
      </c>
      <c r="E42" s="81">
        <f>SUM(E28:E41)</f>
        <v>447.00014000000004</v>
      </c>
      <c r="F42" s="81">
        <f>SUM(F28:F39)</f>
        <v>0</v>
      </c>
      <c r="G42" s="81">
        <f>E42+F42</f>
        <v>447.00014000000004</v>
      </c>
      <c r="H42" s="81">
        <f>SUM(H28:H39)</f>
        <v>18.397000000000002</v>
      </c>
      <c r="I42" s="81">
        <f>G42-H42</f>
        <v>428.60314000000005</v>
      </c>
      <c r="J42" s="82">
        <f t="shared" si="40"/>
        <v>4.1156586662366594E-2</v>
      </c>
      <c r="K42" s="81">
        <f>SUM(K28:K41)</f>
        <v>447.00013999999993</v>
      </c>
      <c r="L42" s="81">
        <f>SUM(L28:L41)</f>
        <v>0</v>
      </c>
      <c r="M42" s="81">
        <f>K42+L42</f>
        <v>447.00013999999993</v>
      </c>
      <c r="N42" s="81">
        <f>SUM(N28:N41)</f>
        <v>18.397000000000002</v>
      </c>
      <c r="O42" s="81">
        <f>M42-N42</f>
        <v>428.60313999999994</v>
      </c>
      <c r="P42" s="82">
        <f>N42/M42</f>
        <v>4.1156586662366601E-2</v>
      </c>
    </row>
    <row r="43" spans="2:16" hidden="1" x14ac:dyDescent="0.25">
      <c r="B43" s="91"/>
      <c r="C43" s="92"/>
      <c r="D43" s="93"/>
      <c r="E43" s="94"/>
      <c r="F43" s="94"/>
      <c r="G43" s="94"/>
      <c r="H43" s="94"/>
      <c r="I43" s="94"/>
      <c r="J43" s="95">
        <v>1</v>
      </c>
      <c r="K43" s="94"/>
      <c r="L43" s="94"/>
      <c r="M43" s="94"/>
      <c r="N43" s="94"/>
      <c r="O43" s="94"/>
      <c r="P43" s="95">
        <v>1</v>
      </c>
    </row>
    <row r="44" spans="2:16" x14ac:dyDescent="0.25">
      <c r="D44" s="11"/>
      <c r="E44" s="11"/>
    </row>
  </sheetData>
  <mergeCells count="109">
    <mergeCell ref="P40:P41"/>
    <mergeCell ref="B2:R2"/>
    <mergeCell ref="B3:R3"/>
    <mergeCell ref="C38:C39"/>
    <mergeCell ref="B6:B22"/>
    <mergeCell ref="B28:B42"/>
    <mergeCell ref="C6:C7"/>
    <mergeCell ref="C8:C9"/>
    <mergeCell ref="C10:C11"/>
    <mergeCell ref="C12:C13"/>
    <mergeCell ref="C14:C15"/>
    <mergeCell ref="K14:K15"/>
    <mergeCell ref="K8:K9"/>
    <mergeCell ref="K16:K17"/>
    <mergeCell ref="K10:K11"/>
    <mergeCell ref="K12:K13"/>
    <mergeCell ref="C16:C17"/>
    <mergeCell ref="C36:C37"/>
    <mergeCell ref="C20:C21"/>
    <mergeCell ref="K20:K21"/>
    <mergeCell ref="M20:M21"/>
    <mergeCell ref="N20:N21"/>
    <mergeCell ref="L20:L21"/>
    <mergeCell ref="L38:L39"/>
    <mergeCell ref="M38:M39"/>
    <mergeCell ref="N38:N39"/>
    <mergeCell ref="C40:C41"/>
    <mergeCell ref="K40:K41"/>
    <mergeCell ref="L40:L41"/>
    <mergeCell ref="M40:M41"/>
    <mergeCell ref="N40:N41"/>
    <mergeCell ref="O38:O39"/>
    <mergeCell ref="O40:O41"/>
    <mergeCell ref="C28:C29"/>
    <mergeCell ref="O30:O31"/>
    <mergeCell ref="P30:P31"/>
    <mergeCell ref="K36:K37"/>
    <mergeCell ref="K38:K39"/>
    <mergeCell ref="P38:P39"/>
    <mergeCell ref="O14:O15"/>
    <mergeCell ref="P14:P15"/>
    <mergeCell ref="C18:C19"/>
    <mergeCell ref="M30:M31"/>
    <mergeCell ref="N30:N31"/>
    <mergeCell ref="L28:L29"/>
    <mergeCell ref="M28:M29"/>
    <mergeCell ref="N28:N29"/>
    <mergeCell ref="L32:L33"/>
    <mergeCell ref="M32:M33"/>
    <mergeCell ref="N32:N33"/>
    <mergeCell ref="C30:C31"/>
    <mergeCell ref="C32:C33"/>
    <mergeCell ref="C34:C35"/>
    <mergeCell ref="L18:L19"/>
    <mergeCell ref="M18:M19"/>
    <mergeCell ref="N18:N19"/>
    <mergeCell ref="O18:O19"/>
    <mergeCell ref="L12:L13"/>
    <mergeCell ref="M12:M13"/>
    <mergeCell ref="N12:N13"/>
    <mergeCell ref="O12:O13"/>
    <mergeCell ref="P12:P13"/>
    <mergeCell ref="K32:K33"/>
    <mergeCell ref="K34:K35"/>
    <mergeCell ref="K28:K29"/>
    <mergeCell ref="K30:K31"/>
    <mergeCell ref="K18:K19"/>
    <mergeCell ref="L16:L17"/>
    <mergeCell ref="M16:M17"/>
    <mergeCell ref="N16:N17"/>
    <mergeCell ref="O16:O17"/>
    <mergeCell ref="P16:P17"/>
    <mergeCell ref="M34:M35"/>
    <mergeCell ref="N34:N35"/>
    <mergeCell ref="L14:L15"/>
    <mergeCell ref="M14:M15"/>
    <mergeCell ref="N14:N15"/>
    <mergeCell ref="O20:O21"/>
    <mergeCell ref="P20:P21"/>
    <mergeCell ref="L34:L35"/>
    <mergeCell ref="L30:L31"/>
    <mergeCell ref="O8:O9"/>
    <mergeCell ref="P8:P9"/>
    <mergeCell ref="K6:K7"/>
    <mergeCell ref="L6:L7"/>
    <mergeCell ref="M6:M7"/>
    <mergeCell ref="N6:N7"/>
    <mergeCell ref="O6:O7"/>
    <mergeCell ref="P6:P7"/>
    <mergeCell ref="L10:L11"/>
    <mergeCell ref="M10:M11"/>
    <mergeCell ref="N10:N11"/>
    <mergeCell ref="O10:O11"/>
    <mergeCell ref="P10:P11"/>
    <mergeCell ref="L8:L9"/>
    <mergeCell ref="M8:M9"/>
    <mergeCell ref="N8:N9"/>
    <mergeCell ref="P18:P19"/>
    <mergeCell ref="L36:L37"/>
    <mergeCell ref="O32:O33"/>
    <mergeCell ref="P32:P33"/>
    <mergeCell ref="O34:O35"/>
    <mergeCell ref="P34:P35"/>
    <mergeCell ref="O28:O29"/>
    <mergeCell ref="P28:P29"/>
    <mergeCell ref="N36:N37"/>
    <mergeCell ref="O36:O37"/>
    <mergeCell ref="P36:P37"/>
    <mergeCell ref="M36:M37"/>
  </mergeCells>
  <conditionalFormatting sqref="J6:J2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{61588DEF-2F92-4F01-972C-C0E430A4B340}</x14:id>
        </ext>
      </extLst>
    </cfRule>
  </conditionalFormatting>
  <conditionalFormatting sqref="J28:J4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{0847448A-82AA-4276-AE3E-4A3369659BF5}</x14:id>
        </ext>
      </extLst>
    </cfRule>
  </conditionalFormatting>
  <conditionalFormatting sqref="P6:P2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{E6648BB5-836B-4C90-9B00-F12D9200369A}</x14:id>
        </ext>
      </extLst>
    </cfRule>
  </conditionalFormatting>
  <conditionalFormatting sqref="P6:P26 P28:P43">
    <cfRule type="cellIs" dxfId="1" priority="5" operator="greaterThan">
      <formula>100%</formula>
    </cfRule>
  </conditionalFormatting>
  <conditionalFormatting sqref="P28:P4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{963CF27C-D47E-4D54-8A42-0AE8519CA136}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588DEF-2F92-4F01-972C-C0E430A4B34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J6:J23</xm:sqref>
        </x14:conditionalFormatting>
        <x14:conditionalFormatting xmlns:xm="http://schemas.microsoft.com/office/excel/2006/main">
          <x14:cfRule type="dataBar" id="{0847448A-82AA-4276-AE3E-4A3369659B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J28:J43</xm:sqref>
        </x14:conditionalFormatting>
        <x14:conditionalFormatting xmlns:xm="http://schemas.microsoft.com/office/excel/2006/main">
          <x14:cfRule type="dataBar" id="{E6648BB5-836B-4C90-9B00-F12D920036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P6:P23</xm:sqref>
        </x14:conditionalFormatting>
        <x14:conditionalFormatting xmlns:xm="http://schemas.microsoft.com/office/excel/2006/main">
          <x14:cfRule type="dataBar" id="{963CF27C-D47E-4D54-8A42-0AE8519CA1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P28:P43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B2:M21"/>
  <sheetViews>
    <sheetView showGridLines="0" zoomScaleNormal="100" workbookViewId="0">
      <selection activeCell="H14" sqref="H14"/>
    </sheetView>
  </sheetViews>
  <sheetFormatPr baseColWidth="10" defaultColWidth="11.42578125" defaultRowHeight="15" x14ac:dyDescent="0.25"/>
  <cols>
    <col min="1" max="1" width="11.42578125" style="26"/>
    <col min="2" max="3" width="33.85546875" style="26" customWidth="1"/>
    <col min="4" max="4" width="35.28515625" style="26" customWidth="1"/>
    <col min="5" max="5" width="18.28515625" style="26" customWidth="1"/>
    <col min="6" max="13" width="11.28515625" style="26" customWidth="1"/>
    <col min="14" max="16384" width="11.42578125" style="26"/>
  </cols>
  <sheetData>
    <row r="2" spans="2:13" x14ac:dyDescent="0.25">
      <c r="B2" s="161" t="s">
        <v>143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2:13" x14ac:dyDescent="0.25">
      <c r="B3" s="164">
        <f>RESUMEN!B3</f>
        <v>45483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/>
    </row>
    <row r="5" spans="2:13" ht="15" customHeight="1" x14ac:dyDescent="0.25">
      <c r="B5" s="167" t="s">
        <v>51</v>
      </c>
      <c r="C5" s="174" t="s">
        <v>62</v>
      </c>
      <c r="D5" s="175"/>
      <c r="E5" s="167" t="s">
        <v>29</v>
      </c>
      <c r="F5" s="167" t="s">
        <v>63</v>
      </c>
      <c r="G5" s="167" t="s">
        <v>70</v>
      </c>
      <c r="H5" s="169" t="s">
        <v>69</v>
      </c>
      <c r="I5" s="170"/>
      <c r="J5" s="167" t="s">
        <v>64</v>
      </c>
      <c r="K5" s="167" t="s">
        <v>65</v>
      </c>
      <c r="L5" s="167" t="s">
        <v>66</v>
      </c>
      <c r="M5" s="167" t="s">
        <v>30</v>
      </c>
    </row>
    <row r="6" spans="2:13" ht="30" x14ac:dyDescent="0.25">
      <c r="B6" s="168"/>
      <c r="C6" s="176"/>
      <c r="D6" s="177"/>
      <c r="E6" s="168"/>
      <c r="F6" s="168"/>
      <c r="G6" s="168"/>
      <c r="H6" s="27" t="s">
        <v>9</v>
      </c>
      <c r="I6" s="27" t="s">
        <v>19</v>
      </c>
      <c r="J6" s="168"/>
      <c r="K6" s="168"/>
      <c r="L6" s="168"/>
      <c r="M6" s="168"/>
    </row>
    <row r="7" spans="2:13" x14ac:dyDescent="0.25">
      <c r="B7" s="171" t="s">
        <v>67</v>
      </c>
      <c r="C7" s="171" t="s">
        <v>19</v>
      </c>
      <c r="D7" s="171" t="s">
        <v>127</v>
      </c>
      <c r="E7" s="28" t="s">
        <v>43</v>
      </c>
      <c r="F7" s="29">
        <v>1.6</v>
      </c>
      <c r="G7" s="29">
        <f>F7</f>
        <v>1.6</v>
      </c>
      <c r="H7" s="29"/>
      <c r="I7" s="109">
        <v>2.5539999999999998</v>
      </c>
      <c r="J7" s="29">
        <f>H7+I7</f>
        <v>2.5539999999999998</v>
      </c>
      <c r="K7" s="29">
        <f>G7-J7</f>
        <v>-0.95399999999999974</v>
      </c>
      <c r="L7" s="46">
        <f>J7/G7</f>
        <v>1.5962499999999997</v>
      </c>
      <c r="M7" s="84">
        <v>45379</v>
      </c>
    </row>
    <row r="8" spans="2:13" x14ac:dyDescent="0.25">
      <c r="B8" s="172"/>
      <c r="C8" s="172"/>
      <c r="D8" s="173"/>
      <c r="E8" s="28" t="s">
        <v>44</v>
      </c>
      <c r="F8" s="29">
        <v>1.7</v>
      </c>
      <c r="G8" s="29">
        <f>F8+K7</f>
        <v>0.74600000000000022</v>
      </c>
      <c r="H8" s="29"/>
      <c r="I8" s="29"/>
      <c r="J8" s="29">
        <f>H8+I8</f>
        <v>0</v>
      </c>
      <c r="K8" s="29">
        <f>G8-J8</f>
        <v>0.74600000000000022</v>
      </c>
      <c r="L8" s="30">
        <f t="shared" ref="L8:L10" si="0">J8/G8</f>
        <v>0</v>
      </c>
      <c r="M8" s="28"/>
    </row>
    <row r="9" spans="2:13" x14ac:dyDescent="0.25">
      <c r="B9" s="172"/>
      <c r="C9" s="173"/>
      <c r="D9" s="35" t="s">
        <v>126</v>
      </c>
      <c r="E9" s="28" t="s">
        <v>45</v>
      </c>
      <c r="F9" s="29">
        <v>0.48</v>
      </c>
      <c r="G9" s="29">
        <f>F9</f>
        <v>0.48</v>
      </c>
      <c r="H9" s="29"/>
      <c r="I9" s="29"/>
      <c r="J9" s="29">
        <f t="shared" ref="J9:J10" si="1">H9+I9</f>
        <v>0</v>
      </c>
      <c r="K9" s="29">
        <f t="shared" ref="K9:K10" si="2">G9-J9</f>
        <v>0.48</v>
      </c>
      <c r="L9" s="30">
        <f t="shared" si="0"/>
        <v>0</v>
      </c>
      <c r="M9" s="28"/>
    </row>
    <row r="10" spans="2:13" x14ac:dyDescent="0.25">
      <c r="B10" s="172"/>
      <c r="C10" s="34"/>
      <c r="D10" s="35" t="s">
        <v>68</v>
      </c>
      <c r="E10" s="28" t="s">
        <v>45</v>
      </c>
      <c r="F10" s="29">
        <v>2</v>
      </c>
      <c r="G10" s="29">
        <f>F10</f>
        <v>2</v>
      </c>
      <c r="H10" s="29"/>
      <c r="I10" s="29"/>
      <c r="J10" s="29">
        <f t="shared" si="1"/>
        <v>0</v>
      </c>
      <c r="K10" s="29">
        <f t="shared" si="2"/>
        <v>2</v>
      </c>
      <c r="L10" s="30">
        <f t="shared" si="0"/>
        <v>0</v>
      </c>
      <c r="M10" s="28"/>
    </row>
    <row r="11" spans="2:13" x14ac:dyDescent="0.25">
      <c r="B11" s="172"/>
      <c r="C11" s="172" t="s">
        <v>9</v>
      </c>
      <c r="D11" s="49" t="s">
        <v>132</v>
      </c>
      <c r="E11" s="28" t="s">
        <v>45</v>
      </c>
      <c r="F11" s="29">
        <v>3.2010000000000001</v>
      </c>
      <c r="G11" s="29">
        <f t="shared" ref="G11:G20" si="3">F11</f>
        <v>3.2010000000000001</v>
      </c>
      <c r="H11" s="109">
        <v>2E-3</v>
      </c>
      <c r="I11" s="29"/>
      <c r="J11" s="29">
        <f t="shared" ref="J11:J20" si="4">H11+I11</f>
        <v>2E-3</v>
      </c>
      <c r="K11" s="29">
        <f t="shared" ref="K11:K20" si="5">G11-J11</f>
        <v>3.1990000000000003</v>
      </c>
      <c r="L11" s="30">
        <f t="shared" ref="L11:L20" si="6">J11/G11</f>
        <v>6.248047485160887E-4</v>
      </c>
      <c r="M11" s="28"/>
    </row>
    <row r="12" spans="2:13" x14ac:dyDescent="0.25">
      <c r="B12" s="172"/>
      <c r="C12" s="172"/>
      <c r="D12" s="49" t="s">
        <v>133</v>
      </c>
      <c r="E12" s="28" t="s">
        <v>45</v>
      </c>
      <c r="F12" s="29">
        <v>1.0669999999999999</v>
      </c>
      <c r="G12" s="29">
        <f t="shared" si="3"/>
        <v>1.0669999999999999</v>
      </c>
      <c r="H12" s="29"/>
      <c r="I12" s="29"/>
      <c r="J12" s="29">
        <f t="shared" si="4"/>
        <v>0</v>
      </c>
      <c r="K12" s="29">
        <f t="shared" si="5"/>
        <v>1.0669999999999999</v>
      </c>
      <c r="L12" s="30">
        <f t="shared" si="6"/>
        <v>0</v>
      </c>
      <c r="M12" s="28"/>
    </row>
    <row r="13" spans="2:13" x14ac:dyDescent="0.25">
      <c r="B13" s="172"/>
      <c r="C13" s="172"/>
      <c r="D13" s="49" t="s">
        <v>128</v>
      </c>
      <c r="E13" s="28" t="s">
        <v>45</v>
      </c>
      <c r="F13" s="29">
        <v>1.0669999999999999</v>
      </c>
      <c r="G13" s="29">
        <f t="shared" si="3"/>
        <v>1.0669999999999999</v>
      </c>
      <c r="H13" s="109">
        <v>0.98099999999999998</v>
      </c>
      <c r="I13" s="29"/>
      <c r="J13" s="29">
        <f t="shared" si="4"/>
        <v>0.98099999999999998</v>
      </c>
      <c r="K13" s="29">
        <f t="shared" si="5"/>
        <v>8.5999999999999965E-2</v>
      </c>
      <c r="L13" s="30">
        <f t="shared" si="6"/>
        <v>0.9194001874414246</v>
      </c>
      <c r="M13" s="84">
        <v>45309</v>
      </c>
    </row>
    <row r="14" spans="2:13" x14ac:dyDescent="0.25">
      <c r="B14" s="172"/>
      <c r="C14" s="172"/>
      <c r="D14" s="49" t="s">
        <v>129</v>
      </c>
      <c r="E14" s="28" t="s">
        <v>45</v>
      </c>
      <c r="F14" s="29">
        <v>1.0669999999999999</v>
      </c>
      <c r="G14" s="29">
        <f t="shared" si="3"/>
        <v>1.0669999999999999</v>
      </c>
      <c r="H14" s="29"/>
      <c r="I14" s="29"/>
      <c r="J14" s="29">
        <f t="shared" si="4"/>
        <v>0</v>
      </c>
      <c r="K14" s="29">
        <f t="shared" si="5"/>
        <v>1.0669999999999999</v>
      </c>
      <c r="L14" s="30">
        <f t="shared" si="6"/>
        <v>0</v>
      </c>
      <c r="M14" s="28"/>
    </row>
    <row r="15" spans="2:13" x14ac:dyDescent="0.25">
      <c r="B15" s="172"/>
      <c r="C15" s="51"/>
      <c r="D15" s="171" t="s">
        <v>134</v>
      </c>
      <c r="E15" s="64" t="s">
        <v>138</v>
      </c>
      <c r="F15" s="29">
        <v>31.885999999999999</v>
      </c>
      <c r="G15" s="29">
        <f t="shared" si="3"/>
        <v>31.885999999999999</v>
      </c>
      <c r="H15" s="109">
        <v>40.316470000000002</v>
      </c>
      <c r="I15" s="29"/>
      <c r="J15" s="29">
        <f t="shared" si="4"/>
        <v>40.316470000000002</v>
      </c>
      <c r="K15" s="29">
        <f t="shared" ref="K15" si="7">G15-J15</f>
        <v>-8.4304700000000032</v>
      </c>
      <c r="L15" s="30">
        <f t="shared" ref="L15" si="8">J15/G15</f>
        <v>1.2643940914507936</v>
      </c>
      <c r="M15" s="84">
        <v>45316</v>
      </c>
    </row>
    <row r="16" spans="2:13" x14ac:dyDescent="0.25">
      <c r="B16" s="172"/>
      <c r="C16" s="51"/>
      <c r="D16" s="173"/>
      <c r="E16" s="28" t="s">
        <v>139</v>
      </c>
      <c r="F16" s="29">
        <v>30</v>
      </c>
      <c r="G16" s="29">
        <f>F16+K15</f>
        <v>21.569529999999997</v>
      </c>
      <c r="H16" s="109">
        <v>20.551359999999999</v>
      </c>
      <c r="I16" s="29"/>
      <c r="J16" s="29">
        <f t="shared" si="4"/>
        <v>20.551359999999999</v>
      </c>
      <c r="K16" s="29">
        <f t="shared" si="5"/>
        <v>1.0181699999999978</v>
      </c>
      <c r="L16" s="30">
        <f>J16/G16</f>
        <v>0.9527959116401703</v>
      </c>
      <c r="M16" s="84">
        <v>45368</v>
      </c>
    </row>
    <row r="17" spans="2:13" x14ac:dyDescent="0.25">
      <c r="B17" s="172"/>
      <c r="C17" s="51"/>
      <c r="D17" s="49" t="s">
        <v>130</v>
      </c>
      <c r="E17" s="28" t="s">
        <v>137</v>
      </c>
      <c r="F17" s="29">
        <v>1.0669999999999999</v>
      </c>
      <c r="G17" s="29">
        <f t="shared" si="3"/>
        <v>1.0669999999999999</v>
      </c>
      <c r="H17" s="109">
        <v>1.9850000000000001</v>
      </c>
      <c r="I17" s="29"/>
      <c r="J17" s="29">
        <f t="shared" si="4"/>
        <v>1.9850000000000001</v>
      </c>
      <c r="K17" s="29">
        <f t="shared" si="5"/>
        <v>-0.91800000000000015</v>
      </c>
      <c r="L17" s="30">
        <f t="shared" si="6"/>
        <v>1.8603561387066543</v>
      </c>
      <c r="M17" s="84">
        <v>45406</v>
      </c>
    </row>
    <row r="18" spans="2:13" x14ac:dyDescent="0.25">
      <c r="B18" s="172"/>
      <c r="C18" s="51"/>
      <c r="D18" s="171" t="s">
        <v>131</v>
      </c>
      <c r="E18" s="28" t="s">
        <v>147</v>
      </c>
      <c r="F18" s="29">
        <v>22.407</v>
      </c>
      <c r="G18" s="29">
        <f t="shared" si="3"/>
        <v>22.407</v>
      </c>
      <c r="H18" s="109">
        <v>26.92</v>
      </c>
      <c r="I18" s="29"/>
      <c r="J18" s="29">
        <f t="shared" ref="J18" si="9">H18+I18</f>
        <v>26.92</v>
      </c>
      <c r="K18" s="29">
        <f t="shared" ref="K18" si="10">G18-J18</f>
        <v>-4.5130000000000017</v>
      </c>
      <c r="L18" s="30">
        <f t="shared" ref="L18" si="11">J18/G18</f>
        <v>1.2014102735752221</v>
      </c>
      <c r="M18" s="84">
        <v>45324</v>
      </c>
    </row>
    <row r="19" spans="2:13" x14ac:dyDescent="0.25">
      <c r="B19" s="172"/>
      <c r="C19" s="51"/>
      <c r="D19" s="173"/>
      <c r="E19" s="28" t="s">
        <v>139</v>
      </c>
      <c r="F19" s="29">
        <v>14.938000000000001</v>
      </c>
      <c r="G19" s="29">
        <f>F19+K18</f>
        <v>10.424999999999999</v>
      </c>
      <c r="H19" s="109">
        <v>15.788</v>
      </c>
      <c r="I19" s="29"/>
      <c r="J19" s="29">
        <f>H19+I19</f>
        <v>15.788</v>
      </c>
      <c r="K19" s="29">
        <f t="shared" si="5"/>
        <v>-5.3630000000000013</v>
      </c>
      <c r="L19" s="30">
        <f t="shared" si="6"/>
        <v>1.5144364508393287</v>
      </c>
      <c r="M19" s="84">
        <v>45360</v>
      </c>
    </row>
    <row r="20" spans="2:13" x14ac:dyDescent="0.25">
      <c r="B20" s="172"/>
      <c r="C20" s="51"/>
      <c r="D20" s="49" t="s">
        <v>135</v>
      </c>
      <c r="E20" s="28" t="s">
        <v>45</v>
      </c>
      <c r="F20" s="29">
        <v>5.52</v>
      </c>
      <c r="G20" s="29">
        <f t="shared" si="3"/>
        <v>5.52</v>
      </c>
      <c r="H20" s="109">
        <v>3.0536099999999999</v>
      </c>
      <c r="I20" s="29"/>
      <c r="J20" s="29">
        <f t="shared" si="4"/>
        <v>3.0536099999999999</v>
      </c>
      <c r="K20" s="29">
        <f t="shared" si="5"/>
        <v>2.4663899999999996</v>
      </c>
      <c r="L20" s="30">
        <f t="shared" si="6"/>
        <v>0.55319021739130436</v>
      </c>
      <c r="M20" s="28"/>
    </row>
    <row r="21" spans="2:13" x14ac:dyDescent="0.25">
      <c r="B21" s="173"/>
      <c r="C21" s="50"/>
      <c r="D21" s="31" t="s">
        <v>61</v>
      </c>
      <c r="E21" s="34" t="s">
        <v>45</v>
      </c>
      <c r="F21" s="32">
        <f>SUM(F7:F20)</f>
        <v>117.99999999999999</v>
      </c>
      <c r="G21" s="32">
        <f>SUM(G7:G20)</f>
        <v>104.10252999999999</v>
      </c>
      <c r="H21" s="32">
        <f>SUM(H7:H20)</f>
        <v>109.59744000000001</v>
      </c>
      <c r="I21" s="32">
        <f>SUM(I7:I20)</f>
        <v>2.5539999999999998</v>
      </c>
      <c r="J21" s="32">
        <f>SUM(J7:J20)</f>
        <v>112.15144000000001</v>
      </c>
      <c r="K21" s="32">
        <f>SUM(K8:K20)</f>
        <v>-7.0949100000000067</v>
      </c>
      <c r="L21" s="33">
        <f>J21/F21</f>
        <v>0.95043593220339007</v>
      </c>
      <c r="M21" s="35"/>
    </row>
  </sheetData>
  <mergeCells count="18">
    <mergeCell ref="C7:C9"/>
    <mergeCell ref="D15:D16"/>
    <mergeCell ref="C11:C14"/>
    <mergeCell ref="B7:B21"/>
    <mergeCell ref="C5:D6"/>
    <mergeCell ref="D7:D8"/>
    <mergeCell ref="D18:D19"/>
    <mergeCell ref="B2:M2"/>
    <mergeCell ref="B3:M3"/>
    <mergeCell ref="J5:J6"/>
    <mergeCell ref="K5:K6"/>
    <mergeCell ref="L5:L6"/>
    <mergeCell ref="M5:M6"/>
    <mergeCell ref="H5:I5"/>
    <mergeCell ref="B5:B6"/>
    <mergeCell ref="E5:E6"/>
    <mergeCell ref="F5:F6"/>
    <mergeCell ref="G5:G6"/>
  </mergeCells>
  <conditionalFormatting sqref="L7:L2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{2BCC282A-C8C4-4F76-8357-FD759245F2A7}</x14:id>
        </ext>
      </extLst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CC282A-C8C4-4F76-8357-FD759245F2A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L7:L21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F3"/>
  <sheetViews>
    <sheetView workbookViewId="0">
      <selection activeCell="J26" sqref="J26"/>
    </sheetView>
  </sheetViews>
  <sheetFormatPr baseColWidth="10" defaultRowHeight="15" x14ac:dyDescent="0.25"/>
  <sheetData>
    <row r="3" spans="5:6" x14ac:dyDescent="0.25">
      <c r="E3" t="s">
        <v>141</v>
      </c>
      <c r="F3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="120" zoomScaleNormal="120" workbookViewId="0">
      <selection activeCell="A17" sqref="A17"/>
    </sheetView>
  </sheetViews>
  <sheetFormatPr baseColWidth="10" defaultColWidth="11.42578125" defaultRowHeight="12" x14ac:dyDescent="0.2"/>
  <cols>
    <col min="1" max="1" width="26.5703125" style="5" customWidth="1"/>
    <col min="2" max="2" width="15" style="5" bestFit="1" customWidth="1"/>
    <col min="3" max="3" width="12.28515625" style="5" customWidth="1"/>
    <col min="4" max="4" width="39.85546875" style="5" customWidth="1"/>
    <col min="5" max="5" width="25.7109375" style="5" bestFit="1" customWidth="1"/>
    <col min="6" max="6" width="8.42578125" style="5" customWidth="1"/>
    <col min="7" max="7" width="9.140625" style="5" customWidth="1"/>
    <col min="8" max="8" width="8" style="6" bestFit="1" customWidth="1"/>
    <col min="9" max="9" width="15.85546875" style="6" bestFit="1" customWidth="1"/>
    <col min="10" max="10" width="11.5703125" style="6" bestFit="1" customWidth="1"/>
    <col min="11" max="11" width="6.42578125" style="6" bestFit="1" customWidth="1"/>
    <col min="12" max="12" width="7.42578125" style="6" bestFit="1" customWidth="1"/>
    <col min="13" max="13" width="15.7109375" style="10" bestFit="1" customWidth="1"/>
    <col min="14" max="15" width="9" style="8" bestFit="1" customWidth="1"/>
    <col min="16" max="16" width="4.42578125" style="5" bestFit="1" customWidth="1"/>
    <col min="17" max="17" width="7" style="5" bestFit="1" customWidth="1"/>
    <col min="18" max="16384" width="11.42578125" style="5"/>
  </cols>
  <sheetData>
    <row r="1" spans="1:17" x14ac:dyDescent="0.2">
      <c r="A1" s="1" t="s">
        <v>76</v>
      </c>
      <c r="B1" s="1" t="s">
        <v>77</v>
      </c>
      <c r="C1" s="1" t="s">
        <v>78</v>
      </c>
      <c r="D1" s="61" t="s">
        <v>79</v>
      </c>
      <c r="E1" s="1" t="s">
        <v>80</v>
      </c>
      <c r="F1" s="1" t="s">
        <v>81</v>
      </c>
      <c r="G1" s="1" t="s">
        <v>82</v>
      </c>
      <c r="H1" s="2" t="s">
        <v>83</v>
      </c>
      <c r="I1" s="2" t="s">
        <v>84</v>
      </c>
      <c r="J1" s="2" t="s">
        <v>85</v>
      </c>
      <c r="K1" s="2" t="s">
        <v>86</v>
      </c>
      <c r="L1" s="2" t="s">
        <v>87</v>
      </c>
      <c r="M1" s="9" t="s">
        <v>88</v>
      </c>
      <c r="N1" s="3" t="s">
        <v>89</v>
      </c>
      <c r="O1" s="7" t="s">
        <v>90</v>
      </c>
      <c r="P1" s="4" t="s">
        <v>91</v>
      </c>
      <c r="Q1" s="4" t="s">
        <v>92</v>
      </c>
    </row>
    <row r="2" spans="1:17" x14ac:dyDescent="0.2">
      <c r="A2" s="52" t="s">
        <v>93</v>
      </c>
      <c r="B2" s="52" t="s">
        <v>94</v>
      </c>
      <c r="C2" s="52" t="s">
        <v>95</v>
      </c>
      <c r="D2" s="52" t="s">
        <v>96</v>
      </c>
      <c r="E2" s="52" t="str">
        <f>'CUOTA ARTESANAL'!C6</f>
        <v>CALBUCO A</v>
      </c>
      <c r="F2" s="55">
        <v>45292</v>
      </c>
      <c r="G2" s="55">
        <v>45657</v>
      </c>
      <c r="H2" s="53">
        <f>'CUOTA ARTESANAL'!E6</f>
        <v>6.7279999999999998</v>
      </c>
      <c r="I2" s="53">
        <f>'CUOTA ARTESANAL'!F6</f>
        <v>0</v>
      </c>
      <c r="J2" s="53">
        <f>'CUOTA ARTESANAL'!G6</f>
        <v>6.7279999999999998</v>
      </c>
      <c r="K2" s="53">
        <f>'CUOTA ARTESANAL'!H6</f>
        <v>0.34599999999999997</v>
      </c>
      <c r="L2" s="53">
        <f>'CUOTA ARTESANAL'!I6</f>
        <v>6.3819999999999997</v>
      </c>
      <c r="M2" s="54">
        <f>'CUOTA ARTESANAL'!J6</f>
        <v>5.1426872770511292E-2</v>
      </c>
      <c r="N2" s="55" t="str">
        <f>'CUOTA ARTESANAL'!K6</f>
        <v>-</v>
      </c>
      <c r="O2" s="55">
        <f>RESUMEN!$B$3</f>
        <v>45483</v>
      </c>
      <c r="P2" s="52">
        <v>2024</v>
      </c>
      <c r="Q2" s="52"/>
    </row>
    <row r="3" spans="1:17" x14ac:dyDescent="0.2">
      <c r="A3" s="52" t="s">
        <v>93</v>
      </c>
      <c r="B3" s="52" t="s">
        <v>94</v>
      </c>
      <c r="C3" s="52" t="s">
        <v>95</v>
      </c>
      <c r="D3" s="52" t="s">
        <v>96</v>
      </c>
      <c r="E3" s="52" t="str">
        <f>'CUOTA ARTESANAL'!C7</f>
        <v>CALBUCO B</v>
      </c>
      <c r="F3" s="55">
        <v>45292</v>
      </c>
      <c r="G3" s="55">
        <v>45657</v>
      </c>
      <c r="H3" s="53">
        <f>'CUOTA ARTESANAL'!E7</f>
        <v>7.2779999999999996</v>
      </c>
      <c r="I3" s="53">
        <f>'CUOTA ARTESANAL'!F7</f>
        <v>0</v>
      </c>
      <c r="J3" s="53">
        <f>'CUOTA ARTESANAL'!G7</f>
        <v>7.2779999999999996</v>
      </c>
      <c r="K3" s="53">
        <f>'CUOTA ARTESANAL'!H7</f>
        <v>0</v>
      </c>
      <c r="L3" s="53">
        <f>'CUOTA ARTESANAL'!I7</f>
        <v>7.2779999999999996</v>
      </c>
      <c r="M3" s="54">
        <f>'CUOTA ARTESANAL'!J7</f>
        <v>0</v>
      </c>
      <c r="N3" s="55" t="str">
        <f>'CUOTA ARTESANAL'!K7</f>
        <v>-</v>
      </c>
      <c r="O3" s="55">
        <f>RESUMEN!$B$3</f>
        <v>45483</v>
      </c>
      <c r="P3" s="52">
        <v>2024</v>
      </c>
      <c r="Q3" s="52"/>
    </row>
    <row r="4" spans="1:17" x14ac:dyDescent="0.2">
      <c r="A4" s="52" t="s">
        <v>93</v>
      </c>
      <c r="B4" s="52" t="s">
        <v>94</v>
      </c>
      <c r="C4" s="52" t="s">
        <v>95</v>
      </c>
      <c r="D4" s="52" t="s">
        <v>96</v>
      </c>
      <c r="E4" s="52" t="str">
        <f>'CUOTA ARTESANAL'!C8</f>
        <v>CALBUCO C</v>
      </c>
      <c r="F4" s="55">
        <v>45292</v>
      </c>
      <c r="G4" s="55">
        <v>45657</v>
      </c>
      <c r="H4" s="53">
        <f>'CUOTA ARTESANAL'!E8</f>
        <v>4.867</v>
      </c>
      <c r="I4" s="53">
        <f>'CUOTA ARTESANAL'!F8</f>
        <v>0</v>
      </c>
      <c r="J4" s="53">
        <f>'CUOTA ARTESANAL'!G8</f>
        <v>4.867</v>
      </c>
      <c r="K4" s="53">
        <f>'CUOTA ARTESANAL'!H8</f>
        <v>0.7360000000000001</v>
      </c>
      <c r="L4" s="53">
        <f>'CUOTA ARTESANAL'!I8</f>
        <v>4.1310000000000002</v>
      </c>
      <c r="M4" s="54">
        <f>'CUOTA ARTESANAL'!J8</f>
        <v>0.15122251900554759</v>
      </c>
      <c r="N4" s="55" t="str">
        <f>'CUOTA ARTESANAL'!K8</f>
        <v>-</v>
      </c>
      <c r="O4" s="55">
        <f>RESUMEN!$B$3</f>
        <v>45483</v>
      </c>
      <c r="P4" s="52">
        <v>2024</v>
      </c>
      <c r="Q4" s="52"/>
    </row>
    <row r="5" spans="1:17" x14ac:dyDescent="0.2">
      <c r="A5" s="52" t="s">
        <v>93</v>
      </c>
      <c r="B5" s="52" t="s">
        <v>94</v>
      </c>
      <c r="C5" s="52" t="s">
        <v>95</v>
      </c>
      <c r="D5" s="52" t="s">
        <v>96</v>
      </c>
      <c r="E5" s="52" t="str">
        <f>'CUOTA ARTESANAL'!C9</f>
        <v>CALBUCO D</v>
      </c>
      <c r="F5" s="55">
        <v>45292</v>
      </c>
      <c r="G5" s="55">
        <v>45657</v>
      </c>
      <c r="H5" s="53">
        <f>'CUOTA ARTESANAL'!E9</f>
        <v>0.86099999999999999</v>
      </c>
      <c r="I5" s="53">
        <f>'CUOTA ARTESANAL'!F9</f>
        <v>0</v>
      </c>
      <c r="J5" s="53">
        <f>'CUOTA ARTESANAL'!G9</f>
        <v>0.86099999999999999</v>
      </c>
      <c r="K5" s="53">
        <f>'CUOTA ARTESANAL'!H9</f>
        <v>0</v>
      </c>
      <c r="L5" s="53">
        <f>'CUOTA ARTESANAL'!I9</f>
        <v>0.86099999999999999</v>
      </c>
      <c r="M5" s="54">
        <f>'CUOTA ARTESANAL'!J9</f>
        <v>0</v>
      </c>
      <c r="N5" s="55" t="str">
        <f>'CUOTA ARTESANAL'!K9</f>
        <v>-</v>
      </c>
      <c r="O5" s="55">
        <f>RESUMEN!$B$3</f>
        <v>45483</v>
      </c>
      <c r="P5" s="52">
        <v>2024</v>
      </c>
      <c r="Q5" s="52"/>
    </row>
    <row r="6" spans="1:17" x14ac:dyDescent="0.2">
      <c r="A6" s="52" t="s">
        <v>93</v>
      </c>
      <c r="B6" s="52" t="s">
        <v>94</v>
      </c>
      <c r="C6" s="52" t="s">
        <v>95</v>
      </c>
      <c r="D6" s="52" t="s">
        <v>96</v>
      </c>
      <c r="E6" s="52" t="str">
        <f>'CUOTA ARTESANAL'!C10</f>
        <v xml:space="preserve">CHAITÉN </v>
      </c>
      <c r="F6" s="55">
        <v>45292</v>
      </c>
      <c r="G6" s="55">
        <v>45657</v>
      </c>
      <c r="H6" s="53">
        <f>'CUOTA ARTESANAL'!E10</f>
        <v>0.96199999999999997</v>
      </c>
      <c r="I6" s="53">
        <f>'CUOTA ARTESANAL'!F10</f>
        <v>0</v>
      </c>
      <c r="J6" s="53">
        <f>'CUOTA ARTESANAL'!G10</f>
        <v>0.96199999999999997</v>
      </c>
      <c r="K6" s="53">
        <f>'CUOTA ARTESANAL'!H10</f>
        <v>0</v>
      </c>
      <c r="L6" s="53">
        <f>'CUOTA ARTESANAL'!I10</f>
        <v>0.96199999999999997</v>
      </c>
      <c r="M6" s="100">
        <f>'CUOTA ARTESANAL'!J10</f>
        <v>0</v>
      </c>
      <c r="N6" s="55" t="str">
        <f>'CUOTA ARTESANAL'!K10</f>
        <v>-</v>
      </c>
      <c r="O6" s="55">
        <f>RESUMEN!$B$3</f>
        <v>45483</v>
      </c>
      <c r="P6" s="52">
        <v>2024</v>
      </c>
      <c r="Q6" s="52"/>
    </row>
    <row r="7" spans="1:17" x14ac:dyDescent="0.2">
      <c r="A7" s="52" t="s">
        <v>93</v>
      </c>
      <c r="B7" s="52" t="s">
        <v>94</v>
      </c>
      <c r="C7" s="52" t="s">
        <v>95</v>
      </c>
      <c r="D7" s="52" t="s">
        <v>96</v>
      </c>
      <c r="E7" s="52" t="str">
        <f>'CUOTA ARTESANAL'!C11</f>
        <v>CHILOE A</v>
      </c>
      <c r="F7" s="55">
        <v>45292</v>
      </c>
      <c r="G7" s="55">
        <v>45657</v>
      </c>
      <c r="H7" s="53">
        <f>'CUOTA ARTESANAL'!E11</f>
        <v>3.6920000000000002</v>
      </c>
      <c r="I7" s="53">
        <f>'CUOTA ARTESANAL'!F11</f>
        <v>0</v>
      </c>
      <c r="J7" s="53">
        <f>'CUOTA ARTESANAL'!G11</f>
        <v>3.6920000000000002</v>
      </c>
      <c r="K7" s="53">
        <f>'CUOTA ARTESANAL'!H11</f>
        <v>0</v>
      </c>
      <c r="L7" s="53">
        <f>'CUOTA ARTESANAL'!I11</f>
        <v>3.6920000000000002</v>
      </c>
      <c r="M7" s="54">
        <f>'CUOTA ARTESANAL'!J11</f>
        <v>0</v>
      </c>
      <c r="N7" s="55">
        <f>'CUOTA ARTESANAL'!K11</f>
        <v>45302</v>
      </c>
      <c r="O7" s="55">
        <f>RESUMEN!$B$3</f>
        <v>45483</v>
      </c>
      <c r="P7" s="52">
        <v>2024</v>
      </c>
      <c r="Q7" s="52"/>
    </row>
    <row r="8" spans="1:17" x14ac:dyDescent="0.2">
      <c r="A8" s="52" t="s">
        <v>93</v>
      </c>
      <c r="B8" s="52" t="s">
        <v>94</v>
      </c>
      <c r="C8" s="52" t="s">
        <v>95</v>
      </c>
      <c r="D8" s="52" t="s">
        <v>96</v>
      </c>
      <c r="E8" s="52" t="str">
        <f>'CUOTA ARTESANAL'!C12</f>
        <v>CHILOE B</v>
      </c>
      <c r="F8" s="55">
        <v>45292</v>
      </c>
      <c r="G8" s="55">
        <v>45657</v>
      </c>
      <c r="H8" s="53">
        <f>'CUOTA ARTESANAL'!E12</f>
        <v>21.192</v>
      </c>
      <c r="I8" s="53">
        <f>'CUOTA ARTESANAL'!F12</f>
        <v>0</v>
      </c>
      <c r="J8" s="53">
        <f>'CUOTA ARTESANAL'!G12</f>
        <v>21.192</v>
      </c>
      <c r="K8" s="53">
        <f>'CUOTA ARTESANAL'!H12</f>
        <v>13.962999999999999</v>
      </c>
      <c r="L8" s="53">
        <f>'CUOTA ARTESANAL'!I12</f>
        <v>7.229000000000001</v>
      </c>
      <c r="M8" s="54">
        <f>'CUOTA ARTESANAL'!J12</f>
        <v>0.65888070970177426</v>
      </c>
      <c r="N8" s="55" t="str">
        <f>'CUOTA ARTESANAL'!K12</f>
        <v>-</v>
      </c>
      <c r="O8" s="55">
        <f>RESUMEN!$B$3</f>
        <v>45483</v>
      </c>
      <c r="P8" s="52">
        <v>2024</v>
      </c>
      <c r="Q8" s="52"/>
    </row>
    <row r="9" spans="1:17" x14ac:dyDescent="0.2">
      <c r="A9" s="52" t="s">
        <v>93</v>
      </c>
      <c r="B9" s="52" t="s">
        <v>94</v>
      </c>
      <c r="C9" s="52" t="s">
        <v>95</v>
      </c>
      <c r="D9" s="52" t="s">
        <v>96</v>
      </c>
      <c r="E9" s="52" t="str">
        <f>'CUOTA ARTESANAL'!C13</f>
        <v>CHILOE C</v>
      </c>
      <c r="F9" s="55">
        <v>45292</v>
      </c>
      <c r="G9" s="55">
        <v>45657</v>
      </c>
      <c r="H9" s="53">
        <f>'CUOTA ARTESANAL'!E13</f>
        <v>38.9</v>
      </c>
      <c r="I9" s="53">
        <f>'CUOTA ARTESANAL'!F13</f>
        <v>0</v>
      </c>
      <c r="J9" s="53">
        <f>'CUOTA ARTESANAL'!G13</f>
        <v>38.9</v>
      </c>
      <c r="K9" s="53">
        <f>'CUOTA ARTESANAL'!H13</f>
        <v>25.02</v>
      </c>
      <c r="L9" s="53">
        <f>'CUOTA ARTESANAL'!I13</f>
        <v>13.879999999999999</v>
      </c>
      <c r="M9" s="54">
        <f>'CUOTA ARTESANAL'!J13</f>
        <v>0.64318766066838051</v>
      </c>
      <c r="N9" s="55" t="str">
        <f>'CUOTA ARTESANAL'!K13</f>
        <v>-</v>
      </c>
      <c r="O9" s="55">
        <f>RESUMEN!$B$3</f>
        <v>45483</v>
      </c>
      <c r="P9" s="52">
        <v>2024</v>
      </c>
      <c r="Q9" s="52"/>
    </row>
    <row r="10" spans="1:17" x14ac:dyDescent="0.2">
      <c r="A10" s="52" t="s">
        <v>93</v>
      </c>
      <c r="B10" s="52" t="s">
        <v>94</v>
      </c>
      <c r="C10" s="52" t="s">
        <v>95</v>
      </c>
      <c r="D10" s="52" t="s">
        <v>96</v>
      </c>
      <c r="E10" s="52" t="str">
        <f>'CUOTA ARTESANAL'!C14</f>
        <v>CHILOE D</v>
      </c>
      <c r="F10" s="55">
        <v>45292</v>
      </c>
      <c r="G10" s="55">
        <v>45657</v>
      </c>
      <c r="H10" s="53">
        <f>'CUOTA ARTESANAL'!E14</f>
        <v>1.5489999999999999</v>
      </c>
      <c r="I10" s="53">
        <f>'CUOTA ARTESANAL'!F14</f>
        <v>0</v>
      </c>
      <c r="J10" s="53">
        <f>'CUOTA ARTESANAL'!G14</f>
        <v>1.5489999999999999</v>
      </c>
      <c r="K10" s="53">
        <f>'CUOTA ARTESANAL'!H14</f>
        <v>0</v>
      </c>
      <c r="L10" s="53">
        <f>'CUOTA ARTESANAL'!I14</f>
        <v>1.5489999999999999</v>
      </c>
      <c r="M10" s="54">
        <f>'CUOTA ARTESANAL'!J14</f>
        <v>0</v>
      </c>
      <c r="N10" s="55" t="str">
        <f>'CUOTA ARTESANAL'!K14</f>
        <v>-</v>
      </c>
      <c r="O10" s="55">
        <f>RESUMEN!$B$3</f>
        <v>45483</v>
      </c>
      <c r="P10" s="52">
        <v>2024</v>
      </c>
      <c r="Q10" s="52"/>
    </row>
    <row r="11" spans="1:17" x14ac:dyDescent="0.2">
      <c r="A11" s="52" t="s">
        <v>93</v>
      </c>
      <c r="B11" s="52" t="s">
        <v>94</v>
      </c>
      <c r="C11" s="52" t="s">
        <v>95</v>
      </c>
      <c r="D11" s="52" t="s">
        <v>96</v>
      </c>
      <c r="E11" s="52" t="str">
        <f>'CUOTA ARTESANAL'!C15</f>
        <v>HUALAIHUE</v>
      </c>
      <c r="F11" s="55">
        <v>45292</v>
      </c>
      <c r="G11" s="55">
        <v>45657</v>
      </c>
      <c r="H11" s="53">
        <f>'CUOTA ARTESANAL'!E15</f>
        <v>97.909000000000006</v>
      </c>
      <c r="I11" s="53">
        <f>'CUOTA ARTESANAL'!F15</f>
        <v>0</v>
      </c>
      <c r="J11" s="53">
        <f>'CUOTA ARTESANAL'!G15</f>
        <v>97.909000000000006</v>
      </c>
      <c r="K11" s="53">
        <f>'CUOTA ARTESANAL'!H15</f>
        <v>36.169000000000004</v>
      </c>
      <c r="L11" s="53">
        <f>'CUOTA ARTESANAL'!I15</f>
        <v>61.74</v>
      </c>
      <c r="M11" s="54">
        <f>'CUOTA ARTESANAL'!J15</f>
        <v>0.36941445628083219</v>
      </c>
      <c r="N11" s="55" t="str">
        <f>'CUOTA ARTESANAL'!K15</f>
        <v>-</v>
      </c>
      <c r="O11" s="55">
        <f>RESUMEN!$B$3</f>
        <v>45483</v>
      </c>
      <c r="P11" s="52">
        <v>2024</v>
      </c>
      <c r="Q11" s="52"/>
    </row>
    <row r="12" spans="1:17" x14ac:dyDescent="0.2">
      <c r="A12" s="52" t="s">
        <v>93</v>
      </c>
      <c r="B12" s="52" t="s">
        <v>94</v>
      </c>
      <c r="C12" s="52" t="s">
        <v>95</v>
      </c>
      <c r="D12" s="52" t="s">
        <v>96</v>
      </c>
      <c r="E12" s="52" t="str">
        <f>'CUOTA ARTESANAL'!C16</f>
        <v>PALENA</v>
      </c>
      <c r="F12" s="55">
        <v>45292</v>
      </c>
      <c r="G12" s="55">
        <v>45657</v>
      </c>
      <c r="H12" s="53">
        <f>'CUOTA ARTESANAL'!E16</f>
        <v>0.09</v>
      </c>
      <c r="I12" s="53">
        <f>'CUOTA ARTESANAL'!F16</f>
        <v>0</v>
      </c>
      <c r="J12" s="53">
        <f>'CUOTA ARTESANAL'!G16</f>
        <v>0.09</v>
      </c>
      <c r="K12" s="53">
        <f>'CUOTA ARTESANAL'!H16</f>
        <v>0</v>
      </c>
      <c r="L12" s="53">
        <f>'CUOTA ARTESANAL'!I16</f>
        <v>0.09</v>
      </c>
      <c r="M12" s="54">
        <f>'CUOTA ARTESANAL'!J16</f>
        <v>0</v>
      </c>
      <c r="N12" s="55" t="str">
        <f>'CUOTA ARTESANAL'!K16</f>
        <v>-</v>
      </c>
      <c r="O12" s="55">
        <f>RESUMEN!$B$3</f>
        <v>45483</v>
      </c>
      <c r="P12" s="52">
        <v>2024</v>
      </c>
      <c r="Q12" s="52"/>
    </row>
    <row r="13" spans="1:17" x14ac:dyDescent="0.2">
      <c r="A13" s="52" t="s">
        <v>93</v>
      </c>
      <c r="B13" s="52" t="s">
        <v>94</v>
      </c>
      <c r="C13" s="52" t="s">
        <v>95</v>
      </c>
      <c r="D13" s="52" t="s">
        <v>96</v>
      </c>
      <c r="E13" s="52" t="str">
        <f>'CUOTA ARTESANAL'!C17</f>
        <v>PATAGONIA</v>
      </c>
      <c r="F13" s="55">
        <v>45292</v>
      </c>
      <c r="G13" s="55">
        <v>45657</v>
      </c>
      <c r="H13" s="53">
        <f>'CUOTA ARTESANAL'!E17</f>
        <v>1.1120000000000001</v>
      </c>
      <c r="I13" s="53">
        <f>'CUOTA ARTESANAL'!F17</f>
        <v>0</v>
      </c>
      <c r="J13" s="53">
        <f>'CUOTA ARTESANAL'!G17</f>
        <v>1.1120000000000001</v>
      </c>
      <c r="K13" s="53">
        <f>'CUOTA ARTESANAL'!H17</f>
        <v>0.42400000000000004</v>
      </c>
      <c r="L13" s="53">
        <f>'CUOTA ARTESANAL'!I17</f>
        <v>0.68800000000000006</v>
      </c>
      <c r="M13" s="54">
        <f>'CUOTA ARTESANAL'!J17</f>
        <v>0.38129496402877699</v>
      </c>
      <c r="N13" s="55" t="str">
        <f>'CUOTA ARTESANAL'!K17</f>
        <v>-</v>
      </c>
      <c r="O13" s="55">
        <f>RESUMEN!$B$3</f>
        <v>45483</v>
      </c>
      <c r="P13" s="52">
        <v>2024</v>
      </c>
      <c r="Q13" s="52"/>
    </row>
    <row r="14" spans="1:17" x14ac:dyDescent="0.2">
      <c r="A14" s="52" t="s">
        <v>93</v>
      </c>
      <c r="B14" s="52" t="s">
        <v>94</v>
      </c>
      <c r="C14" s="52" t="s">
        <v>95</v>
      </c>
      <c r="D14" s="52" t="s">
        <v>96</v>
      </c>
      <c r="E14" s="52" t="str">
        <f>'CUOTA ARTESANAL'!C18</f>
        <v>PUERTO MONTT A</v>
      </c>
      <c r="F14" s="55">
        <v>45292</v>
      </c>
      <c r="G14" s="55">
        <v>45657</v>
      </c>
      <c r="H14" s="53">
        <f>'CUOTA ARTESANAL'!E18</f>
        <v>9.59</v>
      </c>
      <c r="I14" s="53">
        <f>'CUOTA ARTESANAL'!F18</f>
        <v>0</v>
      </c>
      <c r="J14" s="53">
        <f>'CUOTA ARTESANAL'!G18</f>
        <v>9.59</v>
      </c>
      <c r="K14" s="53">
        <f>'CUOTA ARTESANAL'!H18</f>
        <v>2.7580000000000005</v>
      </c>
      <c r="L14" s="53">
        <f>'CUOTA ARTESANAL'!I18</f>
        <v>6.831999999999999</v>
      </c>
      <c r="M14" s="54">
        <f>'CUOTA ARTESANAL'!J18</f>
        <v>0.28759124087591248</v>
      </c>
      <c r="N14" s="55">
        <f>'CUOTA ARTESANAL'!K18</f>
        <v>45307</v>
      </c>
      <c r="O14" s="55">
        <f>RESUMEN!$B$3</f>
        <v>45483</v>
      </c>
      <c r="P14" s="52">
        <v>2024</v>
      </c>
      <c r="Q14" s="52"/>
    </row>
    <row r="15" spans="1:17" x14ac:dyDescent="0.2">
      <c r="A15" s="52" t="s">
        <v>93</v>
      </c>
      <c r="B15" s="52" t="s">
        <v>94</v>
      </c>
      <c r="C15" s="52" t="s">
        <v>95</v>
      </c>
      <c r="D15" s="52" t="s">
        <v>96</v>
      </c>
      <c r="E15" s="52" t="str">
        <f>'CUOTA ARTESANAL'!C19</f>
        <v>PUERTO MONTT B</v>
      </c>
      <c r="F15" s="55">
        <v>45292</v>
      </c>
      <c r="G15" s="55">
        <v>45657</v>
      </c>
      <c r="H15" s="53">
        <f>'CUOTA ARTESANAL'!E19</f>
        <v>7.42</v>
      </c>
      <c r="I15" s="53">
        <f>'CUOTA ARTESANAL'!F19</f>
        <v>0</v>
      </c>
      <c r="J15" s="53">
        <f>'CUOTA ARTESANAL'!G19</f>
        <v>7.42</v>
      </c>
      <c r="K15" s="53">
        <f>'CUOTA ARTESANAL'!H19</f>
        <v>0</v>
      </c>
      <c r="L15" s="53">
        <f>'CUOTA ARTESANAL'!I19</f>
        <v>7.42</v>
      </c>
      <c r="M15" s="54">
        <f>'CUOTA ARTESANAL'!J19</f>
        <v>0</v>
      </c>
      <c r="N15" s="55" t="str">
        <f>'CUOTA ARTESANAL'!K19</f>
        <v>-</v>
      </c>
      <c r="O15" s="55">
        <f>RESUMEN!$B$3</f>
        <v>45483</v>
      </c>
      <c r="P15" s="52">
        <v>2024</v>
      </c>
      <c r="Q15" s="52"/>
    </row>
    <row r="16" spans="1:17" x14ac:dyDescent="0.2">
      <c r="A16" s="52" t="s">
        <v>93</v>
      </c>
      <c r="B16" s="52" t="s">
        <v>94</v>
      </c>
      <c r="C16" s="52" t="s">
        <v>95</v>
      </c>
      <c r="D16" s="52" t="s">
        <v>96</v>
      </c>
      <c r="E16" s="52" t="str">
        <f>'CUOTA ARTESANAL'!C20</f>
        <v>PUERTO MONTT C</v>
      </c>
      <c r="F16" s="55">
        <v>45292</v>
      </c>
      <c r="G16" s="55">
        <v>45657</v>
      </c>
      <c r="H16" s="53">
        <f>'CUOTA ARTESANAL'!E20</f>
        <v>11.279</v>
      </c>
      <c r="I16" s="53">
        <f>'CUOTA ARTESANAL'!F20</f>
        <v>0</v>
      </c>
      <c r="J16" s="53">
        <f>'CUOTA ARTESANAL'!G20</f>
        <v>11.279</v>
      </c>
      <c r="K16" s="53">
        <f>'CUOTA ARTESANAL'!H20</f>
        <v>3.706</v>
      </c>
      <c r="L16" s="53">
        <f>'CUOTA ARTESANAL'!I20</f>
        <v>7.5730000000000004</v>
      </c>
      <c r="M16" s="54">
        <f>'CUOTA ARTESANAL'!J20</f>
        <v>0.32857522830038122</v>
      </c>
      <c r="N16" s="55" t="str">
        <f>'CUOTA ARTESANAL'!K20</f>
        <v>-</v>
      </c>
      <c r="O16" s="55">
        <f>RESUMEN!$B$3</f>
        <v>45483</v>
      </c>
      <c r="P16" s="52">
        <v>2024</v>
      </c>
      <c r="Q16" s="52"/>
    </row>
    <row r="17" spans="1:17" x14ac:dyDescent="0.2">
      <c r="A17" s="52" t="s">
        <v>93</v>
      </c>
      <c r="B17" s="52" t="s">
        <v>94</v>
      </c>
      <c r="C17" s="52" t="s">
        <v>95</v>
      </c>
      <c r="D17" s="52" t="s">
        <v>96</v>
      </c>
      <c r="E17" s="52" t="str">
        <f>'CUOTA ARTESANAL'!C21</f>
        <v>PUERTO MONTT D</v>
      </c>
      <c r="F17" s="55">
        <v>45292</v>
      </c>
      <c r="G17" s="55">
        <v>45657</v>
      </c>
      <c r="H17" s="53">
        <f>'CUOTA ARTESANAL'!E21</f>
        <v>0.747</v>
      </c>
      <c r="I17" s="53">
        <f>'CUOTA ARTESANAL'!F21</f>
        <v>0</v>
      </c>
      <c r="J17" s="53">
        <f>'CUOTA ARTESANAL'!G21</f>
        <v>0.747</v>
      </c>
      <c r="K17" s="53">
        <f>'CUOTA ARTESANAL'!H21</f>
        <v>0</v>
      </c>
      <c r="L17" s="53">
        <f>'CUOTA ARTESANAL'!I21</f>
        <v>0.747</v>
      </c>
      <c r="M17" s="54">
        <f>'CUOTA ARTESANAL'!J21</f>
        <v>0</v>
      </c>
      <c r="N17" s="55" t="str">
        <f>'CUOTA ARTESANAL'!K21</f>
        <v>-</v>
      </c>
      <c r="O17" s="55">
        <f>RESUMEN!$B$3</f>
        <v>45483</v>
      </c>
      <c r="P17" s="52">
        <v>2024</v>
      </c>
      <c r="Q17" s="52"/>
    </row>
    <row r="18" spans="1:17" x14ac:dyDescent="0.2">
      <c r="A18" s="52" t="s">
        <v>93</v>
      </c>
      <c r="B18" s="52" t="s">
        <v>94</v>
      </c>
      <c r="C18" s="52" t="s">
        <v>95</v>
      </c>
      <c r="D18" s="52" t="s">
        <v>102</v>
      </c>
      <c r="E18" s="52" t="str">
        <f>'CUOTA ARTESANAL'!C22</f>
        <v>RESIDUAL</v>
      </c>
      <c r="F18" s="55">
        <v>45292</v>
      </c>
      <c r="G18" s="55">
        <v>45657</v>
      </c>
      <c r="H18" s="53">
        <f>'CUOTA ARTESANAL'!E22</f>
        <v>15.923999999999999</v>
      </c>
      <c r="I18" s="53">
        <f>'CUOTA ARTESANAL'!F22</f>
        <v>0</v>
      </c>
      <c r="J18" s="53">
        <f>'CUOTA ARTESANAL'!G22</f>
        <v>15.923999999999999</v>
      </c>
      <c r="K18" s="53">
        <f>'CUOTA ARTESANAL'!H22</f>
        <v>19.21</v>
      </c>
      <c r="L18" s="53">
        <f>'CUOTA ARTESANAL'!I22</f>
        <v>-3.2860000000000014</v>
      </c>
      <c r="M18" s="54">
        <f>'CUOTA ARTESANAL'!J22</f>
        <v>1.20635518713891</v>
      </c>
      <c r="N18" s="55">
        <f>'CUOTA ARTESANAL'!K22</f>
        <v>45311</v>
      </c>
      <c r="O18" s="55">
        <f>RESUMEN!$B$3</f>
        <v>45483</v>
      </c>
      <c r="P18" s="52">
        <v>2024</v>
      </c>
      <c r="Q18" s="52"/>
    </row>
    <row r="19" spans="1:17" x14ac:dyDescent="0.2">
      <c r="A19" s="52" t="s">
        <v>93</v>
      </c>
      <c r="B19" s="52" t="s">
        <v>94</v>
      </c>
      <c r="C19" s="52" t="s">
        <v>95</v>
      </c>
      <c r="D19" s="52" t="s">
        <v>99</v>
      </c>
      <c r="E19" s="52" t="str">
        <f>'CUOTA ARTESANAL'!C24</f>
        <v>AG CHILOE</v>
      </c>
      <c r="F19" s="55">
        <v>45292</v>
      </c>
      <c r="G19" s="55">
        <v>45657</v>
      </c>
      <c r="H19" s="53">
        <f>'CUOTA ARTESANAL'!E24</f>
        <v>130.416</v>
      </c>
      <c r="I19" s="53">
        <f>'CUOTA ARTESANAL'!F24</f>
        <v>0</v>
      </c>
      <c r="J19" s="53">
        <f>'CUOTA ARTESANAL'!G24</f>
        <v>130.416</v>
      </c>
      <c r="K19" s="53">
        <f>'CUOTA ARTESANAL'!H24</f>
        <v>8.4429999999999996</v>
      </c>
      <c r="L19" s="53">
        <f>'CUOTA ARTESANAL'!I24</f>
        <v>121.973</v>
      </c>
      <c r="M19" s="54">
        <f>'CUOTA ARTESANAL'!J24</f>
        <v>6.4738989081094336E-2</v>
      </c>
      <c r="N19" s="55" t="str">
        <f>'CUOTA ARTESANAL'!K24</f>
        <v>-</v>
      </c>
      <c r="O19" s="55">
        <f>RESUMEN!$B$3</f>
        <v>45483</v>
      </c>
      <c r="P19" s="52">
        <v>2024</v>
      </c>
      <c r="Q19" s="52"/>
    </row>
    <row r="20" spans="1:17" x14ac:dyDescent="0.2">
      <c r="A20" s="52" t="s">
        <v>93</v>
      </c>
      <c r="B20" s="52" t="s">
        <v>94</v>
      </c>
      <c r="C20" s="52" t="s">
        <v>95</v>
      </c>
      <c r="D20" s="52" t="s">
        <v>101</v>
      </c>
      <c r="E20" s="52" t="str">
        <f>'CUOTA ARTESANAL'!C25</f>
        <v>RESIDUAL</v>
      </c>
      <c r="F20" s="55">
        <v>45292</v>
      </c>
      <c r="G20" s="55">
        <v>45657</v>
      </c>
      <c r="H20" s="53">
        <f>'CUOTA ARTESANAL'!E25</f>
        <v>22.984000000000002</v>
      </c>
      <c r="I20" s="53">
        <f>'CUOTA ARTESANAL'!F25</f>
        <v>0</v>
      </c>
      <c r="J20" s="53">
        <f>'CUOTA ARTESANAL'!G25</f>
        <v>22.984000000000002</v>
      </c>
      <c r="K20" s="53">
        <f>'CUOTA ARTESANAL'!H25</f>
        <v>7.5650000000000004</v>
      </c>
      <c r="L20" s="53">
        <f>'CUOTA ARTESANAL'!I25</f>
        <v>15.419</v>
      </c>
      <c r="M20" s="54">
        <f>'CUOTA ARTESANAL'!J25</f>
        <v>0.32914201183431951</v>
      </c>
      <c r="N20" s="55">
        <f>'CUOTA ARTESANAL'!K25</f>
        <v>45311</v>
      </c>
      <c r="O20" s="55">
        <f>RESUMEN!$B$3</f>
        <v>45483</v>
      </c>
      <c r="P20" s="52">
        <v>2024</v>
      </c>
      <c r="Q20" s="52"/>
    </row>
    <row r="21" spans="1:17" x14ac:dyDescent="0.2">
      <c r="A21" s="52" t="s">
        <v>97</v>
      </c>
      <c r="B21" s="52" t="s">
        <v>94</v>
      </c>
      <c r="C21" s="52" t="s">
        <v>98</v>
      </c>
      <c r="D21" s="52" t="s">
        <v>96</v>
      </c>
      <c r="E21" s="52" t="str">
        <f>'CUOTA ARTESANAL'!C27</f>
        <v>UNIDAD DE PESQUERIA NORTE</v>
      </c>
      <c r="F21" s="55">
        <v>45292</v>
      </c>
      <c r="G21" s="55">
        <v>45657</v>
      </c>
      <c r="H21" s="53">
        <f>'CUOTA ARTESANAL'!E27</f>
        <v>16</v>
      </c>
      <c r="I21" s="53">
        <f>'CUOTA ARTESANAL'!F27</f>
        <v>0</v>
      </c>
      <c r="J21" s="53">
        <f>'CUOTA ARTESANAL'!G27</f>
        <v>16</v>
      </c>
      <c r="K21" s="53">
        <f>'CUOTA ARTESANAL'!H27</f>
        <v>16.247070000000001</v>
      </c>
      <c r="L21" s="53">
        <f>'CUOTA ARTESANAL'!I27</f>
        <v>-0.24707000000000079</v>
      </c>
      <c r="M21" s="54">
        <f>'CUOTA ARTESANAL'!J27</f>
        <v>1.015441875</v>
      </c>
      <c r="N21" s="55">
        <f>'CUOTA ARTESANAL'!K27</f>
        <v>45338</v>
      </c>
      <c r="O21" s="55">
        <f>RESUMEN!$B$3</f>
        <v>45483</v>
      </c>
      <c r="P21" s="52">
        <v>2024</v>
      </c>
      <c r="Q21" s="52"/>
    </row>
    <row r="22" spans="1:17" x14ac:dyDescent="0.2">
      <c r="A22" s="52" t="s">
        <v>97</v>
      </c>
      <c r="B22" s="52" t="s">
        <v>94</v>
      </c>
      <c r="C22" s="52" t="s">
        <v>98</v>
      </c>
      <c r="D22" s="52" t="s">
        <v>96</v>
      </c>
      <c r="E22" s="52" t="str">
        <f>'CUOTA ARTESANAL'!C27</f>
        <v>UNIDAD DE PESQUERIA NORTE</v>
      </c>
      <c r="F22" s="55">
        <v>45292</v>
      </c>
      <c r="G22" s="55">
        <v>45657</v>
      </c>
      <c r="H22" s="53">
        <f>'CUOTA ARTESANAL'!E28</f>
        <v>49</v>
      </c>
      <c r="I22" s="53">
        <f>'CUOTA ARTESANAL'!F28</f>
        <v>0</v>
      </c>
      <c r="J22" s="53">
        <f>'CUOTA ARTESANAL'!G28</f>
        <v>48.752929999999999</v>
      </c>
      <c r="K22" s="53">
        <f>'CUOTA ARTESANAL'!H28</f>
        <v>63.45</v>
      </c>
      <c r="L22" s="53">
        <f>'CUOTA ARTESANAL'!I28</f>
        <v>-14.697070000000004</v>
      </c>
      <c r="M22" s="54">
        <f>'CUOTA ARTESANAL'!J28</f>
        <v>1.3014602404409337</v>
      </c>
      <c r="N22" s="55">
        <f>'CUOTA ARTESANAL'!K28</f>
        <v>45428</v>
      </c>
      <c r="O22" s="55">
        <f>RESUMEN!$B$3</f>
        <v>45483</v>
      </c>
      <c r="P22" s="52">
        <v>2024</v>
      </c>
      <c r="Q22" s="52"/>
    </row>
    <row r="23" spans="1:17" x14ac:dyDescent="0.2">
      <c r="A23" s="52" t="s">
        <v>97</v>
      </c>
      <c r="B23" s="52" t="s">
        <v>94</v>
      </c>
      <c r="C23" s="52" t="s">
        <v>98</v>
      </c>
      <c r="D23" s="52" t="s">
        <v>96</v>
      </c>
      <c r="E23" s="52" t="str">
        <f>'CUOTA ARTESANAL'!C27</f>
        <v>UNIDAD DE PESQUERIA NORTE</v>
      </c>
      <c r="F23" s="55">
        <v>45292</v>
      </c>
      <c r="G23" s="55">
        <v>45657</v>
      </c>
      <c r="H23" s="53">
        <f>'CUOTA ARTESANAL'!E29</f>
        <v>99.5</v>
      </c>
      <c r="I23" s="53">
        <f>'CUOTA ARTESANAL'!F29</f>
        <v>0</v>
      </c>
      <c r="J23" s="53">
        <f>'CUOTA ARTESANAL'!G29</f>
        <v>84.802930000000003</v>
      </c>
      <c r="K23" s="53">
        <f>'CUOTA ARTESANAL'!H29</f>
        <v>0</v>
      </c>
      <c r="L23" s="53">
        <f>'CUOTA ARTESANAL'!I29</f>
        <v>84.802930000000003</v>
      </c>
      <c r="M23" s="54">
        <f>'CUOTA ARTESANAL'!J29</f>
        <v>0</v>
      </c>
      <c r="N23" s="55" t="str">
        <f>'CUOTA ARTESANAL'!K29</f>
        <v>-</v>
      </c>
      <c r="O23" s="55">
        <f>RESUMEN!$B$3</f>
        <v>45483</v>
      </c>
      <c r="P23" s="52">
        <v>2024</v>
      </c>
      <c r="Q23" s="52"/>
    </row>
    <row r="24" spans="1:17" s="60" customFormat="1" x14ac:dyDescent="0.2">
      <c r="A24" s="56" t="s">
        <v>97</v>
      </c>
      <c r="B24" s="56" t="s">
        <v>94</v>
      </c>
      <c r="C24" s="56" t="s">
        <v>98</v>
      </c>
      <c r="D24" s="56" t="s">
        <v>96</v>
      </c>
      <c r="E24" s="56" t="str">
        <f>'CUOTA ARTESANAL'!C27</f>
        <v>UNIDAD DE PESQUERIA NORTE</v>
      </c>
      <c r="F24" s="59">
        <v>45292</v>
      </c>
      <c r="G24" s="59">
        <v>45657</v>
      </c>
      <c r="H24" s="57">
        <f>'CUOTA ARTESANAL'!L27</f>
        <v>164.5</v>
      </c>
      <c r="I24" s="57">
        <f>'CUOTA ARTESANAL'!M27</f>
        <v>0</v>
      </c>
      <c r="J24" s="57">
        <f>'CUOTA ARTESANAL'!N27</f>
        <v>149.55586</v>
      </c>
      <c r="K24" s="57">
        <f>'CUOTA ARTESANAL'!O27</f>
        <v>79.697069999999997</v>
      </c>
      <c r="L24" s="57">
        <f>'CUOTA ARTESANAL'!P27</f>
        <v>69.858789999999999</v>
      </c>
      <c r="M24" s="58">
        <f>'CUOTA ARTESANAL'!Q27</f>
        <v>0.53289165666928728</v>
      </c>
      <c r="N24" s="59" t="s">
        <v>46</v>
      </c>
      <c r="O24" s="59">
        <f>RESUMEN!$B$3</f>
        <v>45483</v>
      </c>
      <c r="P24" s="52">
        <v>2024</v>
      </c>
      <c r="Q24" s="56"/>
    </row>
    <row r="25" spans="1:17" x14ac:dyDescent="0.2">
      <c r="A25" s="52" t="s">
        <v>97</v>
      </c>
      <c r="B25" s="52" t="s">
        <v>94</v>
      </c>
      <c r="C25" s="52" t="s">
        <v>98</v>
      </c>
      <c r="D25" s="52" t="s">
        <v>96</v>
      </c>
      <c r="E25" s="52" t="str">
        <f>'CUOTA ARTESANAL'!C31</f>
        <v>UNIDAD DE PESQUERIA SUR</v>
      </c>
      <c r="F25" s="55">
        <v>45292</v>
      </c>
      <c r="G25" s="55">
        <v>45382</v>
      </c>
      <c r="H25" s="53">
        <f>'CUOTA ARTESANAL'!E31</f>
        <v>4.3</v>
      </c>
      <c r="I25" s="53">
        <f>'CUOTA ARTESANAL'!F31</f>
        <v>0</v>
      </c>
      <c r="J25" s="53">
        <f>'CUOTA ARTESANAL'!G31</f>
        <v>4.3</v>
      </c>
      <c r="K25" s="53">
        <f>'CUOTA ARTESANAL'!H31</f>
        <v>6.5811900000000003</v>
      </c>
      <c r="L25" s="53">
        <f>'CUOTA ARTESANAL'!I31</f>
        <v>-2.2811900000000005</v>
      </c>
      <c r="M25" s="54">
        <f>'CUOTA ARTESANAL'!J31</f>
        <v>1.5305093023255816</v>
      </c>
      <c r="N25" s="55">
        <f>'CUOTA ARTESANAL'!K31</f>
        <v>45308</v>
      </c>
      <c r="O25" s="55">
        <f>RESUMEN!$B$3</f>
        <v>45483</v>
      </c>
      <c r="P25" s="52">
        <v>2024</v>
      </c>
      <c r="Q25" s="52"/>
    </row>
    <row r="26" spans="1:17" x14ac:dyDescent="0.2">
      <c r="A26" s="52" t="s">
        <v>97</v>
      </c>
      <c r="B26" s="52" t="s">
        <v>94</v>
      </c>
      <c r="C26" s="52" t="s">
        <v>98</v>
      </c>
      <c r="D26" s="52" t="s">
        <v>96</v>
      </c>
      <c r="E26" s="52" t="str">
        <f>'CUOTA ARTESANAL'!C31</f>
        <v>UNIDAD DE PESQUERIA SUR</v>
      </c>
      <c r="F26" s="55">
        <v>45383</v>
      </c>
      <c r="G26" s="55">
        <v>45535</v>
      </c>
      <c r="H26" s="53">
        <f>'CUOTA ARTESANAL'!E32</f>
        <v>13</v>
      </c>
      <c r="I26" s="53">
        <f>'CUOTA ARTESANAL'!F32</f>
        <v>0</v>
      </c>
      <c r="J26" s="53">
        <f>'CUOTA ARTESANAL'!G32</f>
        <v>10.71881</v>
      </c>
      <c r="K26" s="53">
        <f>'CUOTA ARTESANAL'!H32</f>
        <v>8.5780800000000017</v>
      </c>
      <c r="L26" s="53">
        <f>'CUOTA ARTESANAL'!I32</f>
        <v>2.1407299999999978</v>
      </c>
      <c r="M26" s="54">
        <f>'CUOTA ARTESANAL'!J32</f>
        <v>0.80028286722126818</v>
      </c>
      <c r="N26" s="55" t="str">
        <f>'CUOTA ARTESANAL'!K32</f>
        <v>-</v>
      </c>
      <c r="O26" s="55">
        <f>RESUMEN!$B$3</f>
        <v>45483</v>
      </c>
      <c r="P26" s="52">
        <v>2024</v>
      </c>
      <c r="Q26" s="52"/>
    </row>
    <row r="27" spans="1:17" x14ac:dyDescent="0.2">
      <c r="A27" s="52" t="s">
        <v>97</v>
      </c>
      <c r="B27" s="52" t="s">
        <v>94</v>
      </c>
      <c r="C27" s="52" t="s">
        <v>98</v>
      </c>
      <c r="D27" s="52" t="s">
        <v>96</v>
      </c>
      <c r="E27" s="52" t="str">
        <f>'CUOTA ARTESANAL'!C31</f>
        <v>UNIDAD DE PESQUERIA SUR</v>
      </c>
      <c r="F27" s="55">
        <v>45536</v>
      </c>
      <c r="G27" s="55">
        <v>45657</v>
      </c>
      <c r="H27" s="53">
        <f>'CUOTA ARTESANAL'!E33</f>
        <v>25.4</v>
      </c>
      <c r="I27" s="53">
        <f>'CUOTA ARTESANAL'!F33</f>
        <v>0</v>
      </c>
      <c r="J27" s="53">
        <f>'CUOTA ARTESANAL'!G33</f>
        <v>27.540729999999996</v>
      </c>
      <c r="K27" s="53">
        <f>'CUOTA ARTESANAL'!H33</f>
        <v>0</v>
      </c>
      <c r="L27" s="53">
        <f>'CUOTA ARTESANAL'!I33</f>
        <v>27.540729999999996</v>
      </c>
      <c r="M27" s="54">
        <f>'CUOTA ARTESANAL'!J33</f>
        <v>0</v>
      </c>
      <c r="N27" s="55" t="str">
        <f>'CUOTA ARTESANAL'!K33</f>
        <v>-</v>
      </c>
      <c r="O27" s="55">
        <f>RESUMEN!$B$3</f>
        <v>45483</v>
      </c>
      <c r="P27" s="52">
        <v>2024</v>
      </c>
      <c r="Q27" s="52"/>
    </row>
    <row r="28" spans="1:17" s="60" customFormat="1" x14ac:dyDescent="0.2">
      <c r="A28" s="56" t="s">
        <v>97</v>
      </c>
      <c r="B28" s="56" t="s">
        <v>94</v>
      </c>
      <c r="C28" s="56" t="s">
        <v>98</v>
      </c>
      <c r="D28" s="56" t="s">
        <v>96</v>
      </c>
      <c r="E28" s="56" t="str">
        <f>'CUOTA ARTESANAL'!C31</f>
        <v>UNIDAD DE PESQUERIA SUR</v>
      </c>
      <c r="F28" s="59">
        <v>45292</v>
      </c>
      <c r="G28" s="59">
        <v>45657</v>
      </c>
      <c r="H28" s="57">
        <f>'CUOTA ARTESANAL'!L31</f>
        <v>42.7</v>
      </c>
      <c r="I28" s="57">
        <f>'CUOTA ARTESANAL'!M31</f>
        <v>0</v>
      </c>
      <c r="J28" s="57">
        <f>'CUOTA ARTESANAL'!N31</f>
        <v>42.559539999999998</v>
      </c>
      <c r="K28" s="57">
        <f>'CUOTA ARTESANAL'!O31</f>
        <v>15.159270000000003</v>
      </c>
      <c r="L28" s="57">
        <f>'CUOTA ARTESANAL'!P31</f>
        <v>27.400269999999992</v>
      </c>
      <c r="M28" s="58">
        <f>'CUOTA ARTESANAL'!Q31</f>
        <v>0.35618970505790248</v>
      </c>
      <c r="N28" s="59" t="s">
        <v>46</v>
      </c>
      <c r="O28" s="59">
        <f>RESUMEN!$B$3</f>
        <v>45483</v>
      </c>
      <c r="P28" s="52">
        <v>2024</v>
      </c>
      <c r="Q28" s="56"/>
    </row>
    <row r="29" spans="1:17" x14ac:dyDescent="0.2">
      <c r="A29" s="52" t="s">
        <v>97</v>
      </c>
      <c r="B29" s="52" t="s">
        <v>94</v>
      </c>
      <c r="C29" s="52" t="s">
        <v>103</v>
      </c>
      <c r="D29" s="52" t="s">
        <v>100</v>
      </c>
      <c r="E29" s="52" t="s">
        <v>104</v>
      </c>
      <c r="F29" s="55">
        <v>45292</v>
      </c>
      <c r="G29" s="55">
        <v>45657</v>
      </c>
      <c r="H29" s="53">
        <f>'CUOTA ARTESANAL'!E35</f>
        <v>393.3</v>
      </c>
      <c r="I29" s="53">
        <f>'CUOTA ARTESANAL'!F35</f>
        <v>0</v>
      </c>
      <c r="J29" s="53">
        <f>'CUOTA ARTESANAL'!G35</f>
        <v>393.3</v>
      </c>
      <c r="K29" s="53">
        <f>'CUOTA ARTESANAL'!H35</f>
        <v>73.548000000000002</v>
      </c>
      <c r="L29" s="53">
        <f>'CUOTA ARTESANAL'!I35</f>
        <v>319.75200000000001</v>
      </c>
      <c r="M29" s="54">
        <f>'CUOTA ARTESANAL'!J35</f>
        <v>0.18700228832951946</v>
      </c>
      <c r="N29" s="55" t="str">
        <f>'CUOTA ARTESANAL'!K35</f>
        <v>-</v>
      </c>
      <c r="O29" s="55">
        <f>RESUMEN!$B$3</f>
        <v>45483</v>
      </c>
      <c r="P29" s="52">
        <v>2024</v>
      </c>
      <c r="Q29" s="52"/>
    </row>
    <row r="30" spans="1:17" s="60" customFormat="1" x14ac:dyDescent="0.2">
      <c r="A30" s="56" t="s">
        <v>97</v>
      </c>
      <c r="B30" s="56" t="s">
        <v>94</v>
      </c>
      <c r="C30" s="56" t="s">
        <v>103</v>
      </c>
      <c r="D30" s="56" t="s">
        <v>100</v>
      </c>
      <c r="E30" s="56" t="s">
        <v>104</v>
      </c>
      <c r="F30" s="59">
        <v>45292</v>
      </c>
      <c r="G30" s="59">
        <v>45657</v>
      </c>
      <c r="H30" s="57">
        <f>'CUOTA ARTESANAL'!L35</f>
        <v>393.3</v>
      </c>
      <c r="I30" s="57">
        <f>'CUOTA ARTESANAL'!M35</f>
        <v>0</v>
      </c>
      <c r="J30" s="57">
        <f>'CUOTA ARTESANAL'!N35</f>
        <v>393.3</v>
      </c>
      <c r="K30" s="57">
        <f>'CUOTA ARTESANAL'!O35</f>
        <v>73.548000000000002</v>
      </c>
      <c r="L30" s="57">
        <f>'CUOTA ARTESANAL'!P35</f>
        <v>319.75200000000001</v>
      </c>
      <c r="M30" s="58">
        <f>'CUOTA ARTESANAL'!Q35</f>
        <v>0.18700228832951946</v>
      </c>
      <c r="N30" s="70" t="s">
        <v>46</v>
      </c>
      <c r="O30" s="59">
        <f>RESUMEN!$B$3</f>
        <v>45483</v>
      </c>
      <c r="P30" s="52">
        <v>2024</v>
      </c>
      <c r="Q30" s="56"/>
    </row>
    <row r="31" spans="1:17" s="60" customFormat="1" x14ac:dyDescent="0.2">
      <c r="A31" s="56" t="s">
        <v>105</v>
      </c>
      <c r="B31" s="56" t="s">
        <v>94</v>
      </c>
      <c r="C31" s="56" t="s">
        <v>106</v>
      </c>
      <c r="D31" s="56" t="s">
        <v>107</v>
      </c>
      <c r="E31" s="56" t="s">
        <v>108</v>
      </c>
      <c r="F31" s="59">
        <v>45292</v>
      </c>
      <c r="G31" s="59">
        <v>45657</v>
      </c>
      <c r="H31" s="57">
        <f>'CUOTA ARTESANAL'!E37</f>
        <v>1008.5</v>
      </c>
      <c r="I31" s="57">
        <f>'CUOTA ARTESANAL'!F37</f>
        <v>0</v>
      </c>
      <c r="J31" s="57">
        <f>'CUOTA ARTESANAL'!G37</f>
        <v>1008.5</v>
      </c>
      <c r="K31" s="57">
        <f>'CUOTA ARTESANAL'!H37</f>
        <v>291.88142000000005</v>
      </c>
      <c r="L31" s="57">
        <f>'CUOTA ARTESANAL'!I37</f>
        <v>716.61857999999995</v>
      </c>
      <c r="M31" s="58">
        <f>'CUOTA ARTESANAL'!J37</f>
        <v>0.28942133862171548</v>
      </c>
      <c r="N31" s="59" t="s">
        <v>46</v>
      </c>
      <c r="O31" s="59">
        <f>RESUMEN!$B$3</f>
        <v>45483</v>
      </c>
      <c r="P31" s="52">
        <v>2024</v>
      </c>
      <c r="Q31" s="56"/>
    </row>
    <row r="32" spans="1:17" x14ac:dyDescent="0.2">
      <c r="A32" s="52" t="s">
        <v>109</v>
      </c>
      <c r="B32" s="52" t="s">
        <v>94</v>
      </c>
      <c r="C32" s="52" t="s">
        <v>110</v>
      </c>
      <c r="D32" s="52" t="s">
        <v>111</v>
      </c>
      <c r="E32" s="52" t="str">
        <f>'CUOTA INDUSTRIAL'!C6</f>
        <v>EMDEPES S.A.</v>
      </c>
      <c r="F32" s="55">
        <v>45292</v>
      </c>
      <c r="G32" s="55">
        <v>45351</v>
      </c>
      <c r="H32" s="53">
        <f>'CUOTA INDUSTRIAL'!E6</f>
        <v>14.74334</v>
      </c>
      <c r="I32" s="53">
        <f>'CUOTA INDUSTRIAL'!F6</f>
        <v>0</v>
      </c>
      <c r="J32" s="53">
        <f>'CUOTA INDUSTRIAL'!G6</f>
        <v>14.74334</v>
      </c>
      <c r="K32" s="53">
        <f>'CUOTA INDUSTRIAL'!H6</f>
        <v>0</v>
      </c>
      <c r="L32" s="53">
        <f>'CUOTA INDUSTRIAL'!I6</f>
        <v>14.74334</v>
      </c>
      <c r="M32" s="54">
        <f>'CUOTA INDUSTRIAL'!J6</f>
        <v>0</v>
      </c>
      <c r="N32" s="55" t="s">
        <v>46</v>
      </c>
      <c r="O32" s="55">
        <f>RESUMEN!$B$3</f>
        <v>45483</v>
      </c>
      <c r="P32" s="52">
        <v>2024</v>
      </c>
      <c r="Q32" s="52"/>
    </row>
    <row r="33" spans="1:17" x14ac:dyDescent="0.2">
      <c r="A33" s="52" t="s">
        <v>109</v>
      </c>
      <c r="B33" s="52" t="s">
        <v>94</v>
      </c>
      <c r="C33" s="52" t="s">
        <v>110</v>
      </c>
      <c r="D33" s="52" t="s">
        <v>111</v>
      </c>
      <c r="E33" s="52" t="str">
        <f>'CUOTA INDUSTRIAL'!C6</f>
        <v>EMDEPES S.A.</v>
      </c>
      <c r="F33" s="55">
        <v>45352</v>
      </c>
      <c r="G33" s="55">
        <v>45657</v>
      </c>
      <c r="H33" s="53">
        <f>'CUOTA INDUSTRIAL'!E7</f>
        <v>14.76957</v>
      </c>
      <c r="I33" s="53">
        <f>'CUOTA INDUSTRIAL'!F7</f>
        <v>0</v>
      </c>
      <c r="J33" s="53">
        <f>'CUOTA INDUSTRIAL'!G7</f>
        <v>29.512909999999998</v>
      </c>
      <c r="K33" s="53">
        <f>'CUOTA INDUSTRIAL'!H7</f>
        <v>0.08</v>
      </c>
      <c r="L33" s="53">
        <f>'CUOTA INDUSTRIAL'!I7</f>
        <v>29.43291</v>
      </c>
      <c r="M33" s="54">
        <f>'CUOTA INDUSTRIAL'!J7</f>
        <v>2.7106781405154558E-3</v>
      </c>
      <c r="N33" s="55" t="s">
        <v>46</v>
      </c>
      <c r="O33" s="55">
        <f>RESUMEN!$B$3</f>
        <v>45483</v>
      </c>
      <c r="P33" s="52">
        <v>2024</v>
      </c>
      <c r="Q33" s="52"/>
    </row>
    <row r="34" spans="1:17" x14ac:dyDescent="0.2">
      <c r="A34" s="52" t="s">
        <v>109</v>
      </c>
      <c r="B34" s="52" t="s">
        <v>94</v>
      </c>
      <c r="C34" s="52" t="s">
        <v>110</v>
      </c>
      <c r="D34" s="52" t="s">
        <v>111</v>
      </c>
      <c r="E34" s="52" t="str">
        <f>'CUOTA INDUSTRIAL'!C6</f>
        <v>EMDEPES S.A.</v>
      </c>
      <c r="F34" s="55">
        <v>45292</v>
      </c>
      <c r="G34" s="55">
        <v>45657</v>
      </c>
      <c r="H34" s="53">
        <f>'CUOTA INDUSTRIAL'!K6</f>
        <v>29.512909999999998</v>
      </c>
      <c r="I34" s="53">
        <f>'CUOTA INDUSTRIAL'!L6</f>
        <v>0</v>
      </c>
      <c r="J34" s="53">
        <f>'CUOTA INDUSTRIAL'!M6</f>
        <v>29.512909999999998</v>
      </c>
      <c r="K34" s="53">
        <f>'CUOTA INDUSTRIAL'!N6</f>
        <v>0.08</v>
      </c>
      <c r="L34" s="53">
        <f>'CUOTA INDUSTRIAL'!O6</f>
        <v>29.43291</v>
      </c>
      <c r="M34" s="54">
        <f>'CUOTA INDUSTRIAL'!P6</f>
        <v>2.7106781405154558E-3</v>
      </c>
      <c r="N34" s="55" t="s">
        <v>46</v>
      </c>
      <c r="O34" s="55">
        <f>RESUMEN!$B$3</f>
        <v>45483</v>
      </c>
      <c r="P34" s="52">
        <v>2024</v>
      </c>
      <c r="Q34" s="52"/>
    </row>
    <row r="35" spans="1:17" x14ac:dyDescent="0.2">
      <c r="A35" s="52" t="s">
        <v>109</v>
      </c>
      <c r="B35" s="52" t="s">
        <v>94</v>
      </c>
      <c r="C35" s="52" t="s">
        <v>110</v>
      </c>
      <c r="D35" s="52" t="s">
        <v>111</v>
      </c>
      <c r="E35" s="52" t="str">
        <f>'CUOTA INDUSTRIAL'!C8</f>
        <v>GRIMAR S.A. PESQ.</v>
      </c>
      <c r="F35" s="55">
        <v>45292</v>
      </c>
      <c r="G35" s="55">
        <v>45351</v>
      </c>
      <c r="H35" s="53">
        <f>'CUOTA INDUSTRIAL'!E8</f>
        <v>32.9251</v>
      </c>
      <c r="I35" s="53">
        <f>'CUOTA INDUSTRIAL'!F8</f>
        <v>0</v>
      </c>
      <c r="J35" s="53">
        <f>'CUOTA INDUSTRIAL'!G8</f>
        <v>32.9251</v>
      </c>
      <c r="K35" s="53">
        <f>'CUOTA INDUSTRIAL'!H8</f>
        <v>9.6180000000000003</v>
      </c>
      <c r="L35" s="53">
        <f>'CUOTA INDUSTRIAL'!I8</f>
        <v>23.307099999999998</v>
      </c>
      <c r="M35" s="54">
        <f>'CUOTA INDUSTRIAL'!J8</f>
        <v>0.29211756380390647</v>
      </c>
      <c r="N35" s="55" t="s">
        <v>46</v>
      </c>
      <c r="O35" s="55">
        <f>RESUMEN!$B$3</f>
        <v>45483</v>
      </c>
      <c r="P35" s="52">
        <v>2024</v>
      </c>
      <c r="Q35" s="52"/>
    </row>
    <row r="36" spans="1:17" x14ac:dyDescent="0.2">
      <c r="A36" s="52" t="s">
        <v>109</v>
      </c>
      <c r="B36" s="52" t="s">
        <v>94</v>
      </c>
      <c r="C36" s="52" t="s">
        <v>110</v>
      </c>
      <c r="D36" s="52" t="s">
        <v>111</v>
      </c>
      <c r="E36" s="52" t="str">
        <f>'CUOTA INDUSTRIAL'!C8</f>
        <v>GRIMAR S.A. PESQ.</v>
      </c>
      <c r="F36" s="55">
        <v>45352</v>
      </c>
      <c r="G36" s="55">
        <v>45657</v>
      </c>
      <c r="H36" s="53">
        <f>'CUOTA INDUSTRIAL'!E9</f>
        <v>32.983699999999999</v>
      </c>
      <c r="I36" s="53">
        <f>'CUOTA INDUSTRIAL'!F9</f>
        <v>0</v>
      </c>
      <c r="J36" s="53">
        <f>'CUOTA INDUSTRIAL'!G9</f>
        <v>56.290799999999997</v>
      </c>
      <c r="K36" s="53">
        <f>'CUOTA INDUSTRIAL'!H9</f>
        <v>6.024</v>
      </c>
      <c r="L36" s="53">
        <f>'CUOTA INDUSTRIAL'!I9</f>
        <v>50.266799999999996</v>
      </c>
      <c r="M36" s="54">
        <f>'CUOTA INDUSTRIAL'!J9</f>
        <v>0.10701571127075828</v>
      </c>
      <c r="N36" s="55" t="s">
        <v>46</v>
      </c>
      <c r="O36" s="55">
        <f>RESUMEN!$B$3</f>
        <v>45483</v>
      </c>
      <c r="P36" s="52">
        <v>2024</v>
      </c>
      <c r="Q36" s="52"/>
    </row>
    <row r="37" spans="1:17" x14ac:dyDescent="0.2">
      <c r="A37" s="52" t="s">
        <v>109</v>
      </c>
      <c r="B37" s="52" t="s">
        <v>94</v>
      </c>
      <c r="C37" s="52" t="s">
        <v>110</v>
      </c>
      <c r="D37" s="52" t="s">
        <v>111</v>
      </c>
      <c r="E37" s="52" t="str">
        <f>'CUOTA INDUSTRIAL'!C8</f>
        <v>GRIMAR S.A. PESQ.</v>
      </c>
      <c r="F37" s="55">
        <v>45292</v>
      </c>
      <c r="G37" s="55">
        <v>45657</v>
      </c>
      <c r="H37" s="53">
        <f>'CUOTA INDUSTRIAL'!K8</f>
        <v>65.908799999999999</v>
      </c>
      <c r="I37" s="53">
        <f>'CUOTA INDUSTRIAL'!L8</f>
        <v>0</v>
      </c>
      <c r="J37" s="53">
        <f>'CUOTA INDUSTRIAL'!M8</f>
        <v>65.908799999999999</v>
      </c>
      <c r="K37" s="53">
        <f>'CUOTA INDUSTRIAL'!N8</f>
        <v>15.641999999999999</v>
      </c>
      <c r="L37" s="53">
        <f>'CUOTA INDUSTRIAL'!O8</f>
        <v>50.266800000000003</v>
      </c>
      <c r="M37" s="54">
        <f>'CUOTA INDUSTRIAL'!P8</f>
        <v>0.23732794406816693</v>
      </c>
      <c r="N37" s="55" t="s">
        <v>46</v>
      </c>
      <c r="O37" s="55">
        <f>RESUMEN!$B$3</f>
        <v>45483</v>
      </c>
      <c r="P37" s="52">
        <v>2024</v>
      </c>
      <c r="Q37" s="52"/>
    </row>
    <row r="38" spans="1:17" x14ac:dyDescent="0.2">
      <c r="A38" s="52" t="s">
        <v>109</v>
      </c>
      <c r="B38" s="52" t="s">
        <v>94</v>
      </c>
      <c r="C38" s="52" t="s">
        <v>110</v>
      </c>
      <c r="D38" s="52" t="s">
        <v>111</v>
      </c>
      <c r="E38" s="52" t="str">
        <f>'CUOTA INDUSTRIAL'!C10</f>
        <v>PESCA CHILE S.A.</v>
      </c>
      <c r="F38" s="55">
        <v>45292</v>
      </c>
      <c r="G38" s="55">
        <v>45351</v>
      </c>
      <c r="H38" s="53">
        <f>'CUOTA INDUSTRIAL'!E10</f>
        <v>184.79265000000001</v>
      </c>
      <c r="I38" s="53">
        <f>'CUOTA INDUSTRIAL'!F10</f>
        <v>0</v>
      </c>
      <c r="J38" s="53">
        <f>'CUOTA INDUSTRIAL'!G10</f>
        <v>184.79265000000001</v>
      </c>
      <c r="K38" s="53">
        <f>'CUOTA INDUSTRIAL'!H10</f>
        <v>3.7679999999999998</v>
      </c>
      <c r="L38" s="53">
        <f>'CUOTA INDUSTRIAL'!I10</f>
        <v>181.02465000000001</v>
      </c>
      <c r="M38" s="54">
        <f>'CUOTA INDUSTRIAL'!J10</f>
        <v>2.0390421372278603E-2</v>
      </c>
      <c r="N38" s="55" t="s">
        <v>46</v>
      </c>
      <c r="O38" s="55">
        <f>RESUMEN!$B$3</f>
        <v>45483</v>
      </c>
      <c r="P38" s="52">
        <v>2024</v>
      </c>
      <c r="Q38" s="52"/>
    </row>
    <row r="39" spans="1:17" x14ac:dyDescent="0.2">
      <c r="A39" s="52" t="s">
        <v>109</v>
      </c>
      <c r="B39" s="52" t="s">
        <v>94</v>
      </c>
      <c r="C39" s="52" t="s">
        <v>110</v>
      </c>
      <c r="D39" s="52" t="s">
        <v>111</v>
      </c>
      <c r="E39" s="52" t="str">
        <f>'CUOTA INDUSTRIAL'!C10</f>
        <v>PESCA CHILE S.A.</v>
      </c>
      <c r="F39" s="55">
        <v>45352</v>
      </c>
      <c r="G39" s="55">
        <v>45657</v>
      </c>
      <c r="H39" s="53">
        <f>'CUOTA INDUSTRIAL'!E11</f>
        <v>185.12146999999999</v>
      </c>
      <c r="I39" s="53">
        <f>'CUOTA INDUSTRIAL'!F11</f>
        <v>0</v>
      </c>
      <c r="J39" s="53">
        <f>'CUOTA INDUSTRIAL'!G11</f>
        <v>366.14612</v>
      </c>
      <c r="K39" s="53">
        <f>'CUOTA INDUSTRIAL'!H11</f>
        <v>0.50700000000000001</v>
      </c>
      <c r="L39" s="53">
        <f>'CUOTA INDUSTRIAL'!I11</f>
        <v>365.63911999999999</v>
      </c>
      <c r="M39" s="54">
        <f>'CUOTA INDUSTRIAL'!J11</f>
        <v>1.3846930837338929E-3</v>
      </c>
      <c r="N39" s="55" t="s">
        <v>46</v>
      </c>
      <c r="O39" s="55">
        <f>RESUMEN!$B$3</f>
        <v>45483</v>
      </c>
      <c r="P39" s="52">
        <v>2024</v>
      </c>
      <c r="Q39" s="52"/>
    </row>
    <row r="40" spans="1:17" x14ac:dyDescent="0.2">
      <c r="A40" s="52" t="s">
        <v>109</v>
      </c>
      <c r="B40" s="52" t="s">
        <v>94</v>
      </c>
      <c r="C40" s="52" t="s">
        <v>110</v>
      </c>
      <c r="D40" s="52" t="s">
        <v>111</v>
      </c>
      <c r="E40" s="52" t="str">
        <f>'CUOTA INDUSTRIAL'!C10</f>
        <v>PESCA CHILE S.A.</v>
      </c>
      <c r="F40" s="55">
        <v>45292</v>
      </c>
      <c r="G40" s="55">
        <v>45657</v>
      </c>
      <c r="H40" s="53">
        <f>'CUOTA INDUSTRIAL'!K10</f>
        <v>369.91412000000003</v>
      </c>
      <c r="I40" s="53">
        <f>'CUOTA INDUSTRIAL'!L10</f>
        <v>0</v>
      </c>
      <c r="J40" s="53">
        <f>'CUOTA INDUSTRIAL'!M10</f>
        <v>369.91412000000003</v>
      </c>
      <c r="K40" s="53">
        <f>'CUOTA INDUSTRIAL'!N10</f>
        <v>4.2749999999999995</v>
      </c>
      <c r="L40" s="53">
        <f>'CUOTA INDUSTRIAL'!O10</f>
        <v>365.63912000000005</v>
      </c>
      <c r="M40" s="54">
        <f>'CUOTA INDUSTRIAL'!P10</f>
        <v>1.1556736466291146E-2</v>
      </c>
      <c r="N40" s="55" t="s">
        <v>46</v>
      </c>
      <c r="O40" s="55">
        <f>RESUMEN!$B$3</f>
        <v>45483</v>
      </c>
      <c r="P40" s="52">
        <v>2024</v>
      </c>
      <c r="Q40" s="52"/>
    </row>
    <row r="41" spans="1:17" x14ac:dyDescent="0.2">
      <c r="A41" s="52" t="s">
        <v>109</v>
      </c>
      <c r="B41" s="52" t="s">
        <v>94</v>
      </c>
      <c r="C41" s="52" t="s">
        <v>110</v>
      </c>
      <c r="D41" s="52" t="s">
        <v>111</v>
      </c>
      <c r="E41" s="52" t="str">
        <f>'CUOTA INDUSTRIAL'!C12</f>
        <v>SUR AUSTRAL S.A. PESQ.</v>
      </c>
      <c r="F41" s="55">
        <v>45292</v>
      </c>
      <c r="G41" s="55">
        <v>45351</v>
      </c>
      <c r="H41" s="53">
        <f>'CUOTA INDUSTRIAL'!E12</f>
        <v>15.417909999999999</v>
      </c>
      <c r="I41" s="53">
        <f>'CUOTA INDUSTRIAL'!F12</f>
        <v>0</v>
      </c>
      <c r="J41" s="53">
        <f>'CUOTA INDUSTRIAL'!G12</f>
        <v>15.417909999999999</v>
      </c>
      <c r="K41" s="53">
        <f>'CUOTA INDUSTRIAL'!H12</f>
        <v>4.8570000000000002</v>
      </c>
      <c r="L41" s="53">
        <f>'CUOTA INDUSTRIAL'!I12</f>
        <v>10.56091</v>
      </c>
      <c r="M41" s="54">
        <f>'CUOTA INDUSTRIAL'!J12</f>
        <v>0.31502324244985219</v>
      </c>
      <c r="N41" s="55" t="s">
        <v>46</v>
      </c>
      <c r="O41" s="55">
        <f>RESUMEN!$B$3</f>
        <v>45483</v>
      </c>
      <c r="P41" s="52">
        <v>2024</v>
      </c>
      <c r="Q41" s="52"/>
    </row>
    <row r="42" spans="1:17" x14ac:dyDescent="0.2">
      <c r="A42" s="52" t="s">
        <v>109</v>
      </c>
      <c r="B42" s="52" t="s">
        <v>94</v>
      </c>
      <c r="C42" s="52" t="s">
        <v>110</v>
      </c>
      <c r="D42" s="52" t="s">
        <v>111</v>
      </c>
      <c r="E42" s="52" t="str">
        <f>'CUOTA INDUSTRIAL'!C12</f>
        <v>SUR AUSTRAL S.A. PESQ.</v>
      </c>
      <c r="F42" s="55">
        <v>45352</v>
      </c>
      <c r="G42" s="55">
        <v>45657</v>
      </c>
      <c r="H42" s="53">
        <f>'CUOTA INDUSTRIAL'!E13</f>
        <v>15.44534</v>
      </c>
      <c r="I42" s="53">
        <f>'CUOTA INDUSTRIAL'!F13</f>
        <v>0</v>
      </c>
      <c r="J42" s="53">
        <f>'CUOTA INDUSTRIAL'!G13</f>
        <v>26.006250000000001</v>
      </c>
      <c r="K42" s="53">
        <f>'CUOTA INDUSTRIAL'!H13</f>
        <v>7.8460000000000001</v>
      </c>
      <c r="L42" s="53">
        <f>'CUOTA INDUSTRIAL'!I13</f>
        <v>18.160250000000001</v>
      </c>
      <c r="M42" s="54">
        <f>'CUOTA INDUSTRIAL'!J13</f>
        <v>0.30169670752223021</v>
      </c>
      <c r="N42" s="55" t="s">
        <v>46</v>
      </c>
      <c r="O42" s="55">
        <f>RESUMEN!$B$3</f>
        <v>45483</v>
      </c>
      <c r="P42" s="52">
        <v>2024</v>
      </c>
      <c r="Q42" s="52"/>
    </row>
    <row r="43" spans="1:17" x14ac:dyDescent="0.2">
      <c r="A43" s="52" t="s">
        <v>109</v>
      </c>
      <c r="B43" s="52" t="s">
        <v>94</v>
      </c>
      <c r="C43" s="52" t="s">
        <v>110</v>
      </c>
      <c r="D43" s="52" t="s">
        <v>111</v>
      </c>
      <c r="E43" s="52" t="str">
        <f>'CUOTA INDUSTRIAL'!C12</f>
        <v>SUR AUSTRAL S.A. PESQ.</v>
      </c>
      <c r="F43" s="55">
        <v>45292</v>
      </c>
      <c r="G43" s="55">
        <v>45657</v>
      </c>
      <c r="H43" s="53">
        <f>'CUOTA INDUSTRIAL'!K12</f>
        <v>30.863250000000001</v>
      </c>
      <c r="I43" s="53">
        <f>'CUOTA INDUSTRIAL'!L12</f>
        <v>0</v>
      </c>
      <c r="J43" s="53">
        <f>'CUOTA INDUSTRIAL'!M12</f>
        <v>30.863250000000001</v>
      </c>
      <c r="K43" s="53">
        <f>'CUOTA INDUSTRIAL'!N12</f>
        <v>12.702999999999999</v>
      </c>
      <c r="L43" s="53">
        <f>'CUOTA INDUSTRIAL'!O12</f>
        <v>18.160250000000001</v>
      </c>
      <c r="M43" s="54">
        <f>'CUOTA INDUSTRIAL'!P12</f>
        <v>0.41158983580795927</v>
      </c>
      <c r="N43" s="55" t="s">
        <v>46</v>
      </c>
      <c r="O43" s="55">
        <f>RESUMEN!$B$3</f>
        <v>45483</v>
      </c>
      <c r="P43" s="52">
        <v>2024</v>
      </c>
      <c r="Q43" s="52"/>
    </row>
    <row r="44" spans="1:17" x14ac:dyDescent="0.2">
      <c r="A44" s="52" t="s">
        <v>109</v>
      </c>
      <c r="B44" s="52" t="s">
        <v>94</v>
      </c>
      <c r="C44" s="52" t="s">
        <v>110</v>
      </c>
      <c r="D44" s="52" t="s">
        <v>111</v>
      </c>
      <c r="E44" s="52" t="str">
        <f>'CUOTA INDUSTRIAL'!C14</f>
        <v>ISLA QUIHUA S.A. PESQ.</v>
      </c>
      <c r="F44" s="55">
        <v>45292</v>
      </c>
      <c r="G44" s="55">
        <v>45351</v>
      </c>
      <c r="H44" s="53">
        <f>'CUOTA INDUSTRIAL'!E14</f>
        <v>2.3890000000000002E-2</v>
      </c>
      <c r="I44" s="53">
        <f>'CUOTA INDUSTRIAL'!F14</f>
        <v>0</v>
      </c>
      <c r="J44" s="53">
        <f>'CUOTA INDUSTRIAL'!G14</f>
        <v>2.3890000000000002E-2</v>
      </c>
      <c r="K44" s="53">
        <f>'CUOTA INDUSTRIAL'!H14</f>
        <v>0</v>
      </c>
      <c r="L44" s="53">
        <f>'CUOTA INDUSTRIAL'!I14</f>
        <v>2.3890000000000002E-2</v>
      </c>
      <c r="M44" s="54">
        <f>'CUOTA INDUSTRIAL'!J14</f>
        <v>0</v>
      </c>
      <c r="N44" s="55" t="s">
        <v>46</v>
      </c>
      <c r="O44" s="55">
        <f>RESUMEN!$B$3</f>
        <v>45483</v>
      </c>
      <c r="P44" s="52">
        <v>2024</v>
      </c>
      <c r="Q44" s="52"/>
    </row>
    <row r="45" spans="1:17" x14ac:dyDescent="0.2">
      <c r="A45" s="52" t="s">
        <v>109</v>
      </c>
      <c r="B45" s="52" t="s">
        <v>94</v>
      </c>
      <c r="C45" s="52" t="s">
        <v>110</v>
      </c>
      <c r="D45" s="52" t="s">
        <v>111</v>
      </c>
      <c r="E45" s="52" t="str">
        <f>'CUOTA INDUSTRIAL'!C14</f>
        <v>ISLA QUIHUA S.A. PESQ.</v>
      </c>
      <c r="F45" s="55">
        <v>45352</v>
      </c>
      <c r="G45" s="55">
        <v>45657</v>
      </c>
      <c r="H45" s="53">
        <f>'CUOTA INDUSTRIAL'!E15</f>
        <v>2.393E-2</v>
      </c>
      <c r="I45" s="53">
        <f>'CUOTA INDUSTRIAL'!F15</f>
        <v>0</v>
      </c>
      <c r="J45" s="53">
        <f>'CUOTA INDUSTRIAL'!G15</f>
        <v>4.7820000000000001E-2</v>
      </c>
      <c r="K45" s="53">
        <f>'CUOTA INDUSTRIAL'!H15</f>
        <v>0</v>
      </c>
      <c r="L45" s="53">
        <f>'CUOTA INDUSTRIAL'!I15</f>
        <v>4.7820000000000001E-2</v>
      </c>
      <c r="M45" s="54">
        <f>'CUOTA INDUSTRIAL'!J15</f>
        <v>0</v>
      </c>
      <c r="N45" s="55" t="s">
        <v>46</v>
      </c>
      <c r="O45" s="55">
        <f>RESUMEN!$B$3</f>
        <v>45483</v>
      </c>
      <c r="P45" s="52">
        <v>2024</v>
      </c>
      <c r="Q45" s="52"/>
    </row>
    <row r="46" spans="1:17" x14ac:dyDescent="0.2">
      <c r="A46" s="52" t="s">
        <v>109</v>
      </c>
      <c r="B46" s="52" t="s">
        <v>94</v>
      </c>
      <c r="C46" s="52" t="s">
        <v>110</v>
      </c>
      <c r="D46" s="52" t="s">
        <v>111</v>
      </c>
      <c r="E46" s="52" t="str">
        <f>'CUOTA INDUSTRIAL'!C14</f>
        <v>ISLA QUIHUA S.A. PESQ.</v>
      </c>
      <c r="F46" s="55">
        <v>45292</v>
      </c>
      <c r="G46" s="55">
        <v>45657</v>
      </c>
      <c r="H46" s="53">
        <f>'CUOTA INDUSTRIAL'!K14</f>
        <v>4.7820000000000001E-2</v>
      </c>
      <c r="I46" s="53">
        <f>'CUOTA INDUSTRIAL'!L14</f>
        <v>0</v>
      </c>
      <c r="J46" s="53">
        <f>'CUOTA INDUSTRIAL'!M14</f>
        <v>4.7820000000000001E-2</v>
      </c>
      <c r="K46" s="53">
        <f>'CUOTA INDUSTRIAL'!N14</f>
        <v>0</v>
      </c>
      <c r="L46" s="53">
        <f>'CUOTA INDUSTRIAL'!O14</f>
        <v>4.7820000000000001E-2</v>
      </c>
      <c r="M46" s="54">
        <f>'CUOTA INDUSTRIAL'!P14</f>
        <v>0</v>
      </c>
      <c r="N46" s="55" t="s">
        <v>46</v>
      </c>
      <c r="O46" s="55">
        <f>RESUMEN!$B$3</f>
        <v>45483</v>
      </c>
      <c r="P46" s="52">
        <v>2024</v>
      </c>
      <c r="Q46" s="52"/>
    </row>
    <row r="47" spans="1:17" x14ac:dyDescent="0.2">
      <c r="A47" s="52" t="s">
        <v>109</v>
      </c>
      <c r="B47" s="52" t="s">
        <v>94</v>
      </c>
      <c r="C47" s="52" t="s">
        <v>110</v>
      </c>
      <c r="D47" s="52" t="s">
        <v>111</v>
      </c>
      <c r="E47" s="52" t="str">
        <f>'CUOTA INDUSTRIAL'!C16</f>
        <v>CANAL AUSTRAL LTDA.</v>
      </c>
      <c r="F47" s="55">
        <v>45292</v>
      </c>
      <c r="G47" s="55">
        <v>45351</v>
      </c>
      <c r="H47" s="53">
        <f>'CUOTA INDUSTRIAL'!E16</f>
        <v>5.2687499999999998</v>
      </c>
      <c r="I47" s="53">
        <f>'CUOTA INDUSTRIAL'!F16</f>
        <v>0</v>
      </c>
      <c r="J47" s="53">
        <f>'CUOTA INDUSTRIAL'!G16</f>
        <v>5.2687499999999998</v>
      </c>
      <c r="K47" s="53">
        <f>'CUOTA INDUSTRIAL'!H16</f>
        <v>0</v>
      </c>
      <c r="L47" s="53">
        <f>'CUOTA INDUSTRIAL'!I16</f>
        <v>5.2687499999999998</v>
      </c>
      <c r="M47" s="54">
        <f>'CUOTA INDUSTRIAL'!J16</f>
        <v>0</v>
      </c>
      <c r="N47" s="55" t="s">
        <v>46</v>
      </c>
      <c r="O47" s="55">
        <f>RESUMEN!$B$3</f>
        <v>45483</v>
      </c>
      <c r="P47" s="52">
        <v>2024</v>
      </c>
      <c r="Q47" s="52"/>
    </row>
    <row r="48" spans="1:17" x14ac:dyDescent="0.2">
      <c r="A48" s="52" t="s">
        <v>109</v>
      </c>
      <c r="B48" s="52" t="s">
        <v>94</v>
      </c>
      <c r="C48" s="52" t="s">
        <v>110</v>
      </c>
      <c r="D48" s="52" t="s">
        <v>111</v>
      </c>
      <c r="E48" s="52" t="str">
        <f>'CUOTA INDUSTRIAL'!C16</f>
        <v>CANAL AUSTRAL LTDA.</v>
      </c>
      <c r="F48" s="55">
        <v>45352</v>
      </c>
      <c r="G48" s="55">
        <v>45657</v>
      </c>
      <c r="H48" s="53">
        <f>'CUOTA INDUSTRIAL'!E17</f>
        <v>5.2781399999999996</v>
      </c>
      <c r="I48" s="53">
        <f>'CUOTA INDUSTRIAL'!F17</f>
        <v>0</v>
      </c>
      <c r="J48" s="53">
        <f>'CUOTA INDUSTRIAL'!G17</f>
        <v>10.546889999999999</v>
      </c>
      <c r="K48" s="53">
        <f>'CUOTA INDUSTRIAL'!H17</f>
        <v>0</v>
      </c>
      <c r="L48" s="53">
        <f>'CUOTA INDUSTRIAL'!I17</f>
        <v>10.546889999999999</v>
      </c>
      <c r="M48" s="54">
        <v>0</v>
      </c>
      <c r="N48" s="55" t="s">
        <v>46</v>
      </c>
      <c r="O48" s="55">
        <f>RESUMEN!$B$3</f>
        <v>45483</v>
      </c>
      <c r="P48" s="52">
        <v>2024</v>
      </c>
      <c r="Q48" s="52"/>
    </row>
    <row r="49" spans="1:17" x14ac:dyDescent="0.2">
      <c r="A49" s="52" t="s">
        <v>109</v>
      </c>
      <c r="B49" s="52" t="s">
        <v>94</v>
      </c>
      <c r="C49" s="52" t="s">
        <v>110</v>
      </c>
      <c r="D49" s="52" t="s">
        <v>111</v>
      </c>
      <c r="E49" s="52" t="str">
        <f>'CUOTA INDUSTRIAL'!C16</f>
        <v>CANAL AUSTRAL LTDA.</v>
      </c>
      <c r="F49" s="55">
        <v>45292</v>
      </c>
      <c r="G49" s="55">
        <v>45657</v>
      </c>
      <c r="H49" s="53">
        <f>'CUOTA INDUSTRIAL'!K16</f>
        <v>10.546889999999999</v>
      </c>
      <c r="I49" s="53">
        <f>'CUOTA INDUSTRIAL'!L16</f>
        <v>0</v>
      </c>
      <c r="J49" s="53">
        <f>'CUOTA INDUSTRIAL'!M16</f>
        <v>10.546889999999999</v>
      </c>
      <c r="K49" s="53">
        <f>'CUOTA INDUSTRIAL'!N16</f>
        <v>0</v>
      </c>
      <c r="L49" s="53">
        <f>'CUOTA INDUSTRIAL'!O16</f>
        <v>10.546889999999999</v>
      </c>
      <c r="M49" s="54">
        <v>0</v>
      </c>
      <c r="N49" s="55" t="s">
        <v>46</v>
      </c>
      <c r="O49" s="55">
        <f>RESUMEN!$B$3</f>
        <v>45483</v>
      </c>
      <c r="P49" s="52">
        <v>2024</v>
      </c>
      <c r="Q49" s="52"/>
    </row>
    <row r="50" spans="1:17" x14ac:dyDescent="0.2">
      <c r="A50" s="52" t="s">
        <v>109</v>
      </c>
      <c r="B50" s="52" t="s">
        <v>94</v>
      </c>
      <c r="C50" s="52" t="s">
        <v>110</v>
      </c>
      <c r="D50" s="52" t="s">
        <v>111</v>
      </c>
      <c r="E50" s="52" t="str">
        <f>+'CUOTA INDUSTRIAL'!C18</f>
        <v>PESCA CISNE</v>
      </c>
      <c r="F50" s="55">
        <v>45292</v>
      </c>
      <c r="G50" s="55">
        <v>45351</v>
      </c>
      <c r="H50" s="53">
        <f>+'CUOTA INDUSTRIAL'!E18</f>
        <v>26.072140000000001</v>
      </c>
      <c r="I50" s="53">
        <f>+'CUOTA INDUSTRIAL'!F18</f>
        <v>0</v>
      </c>
      <c r="J50" s="53">
        <f>+'CUOTA INDUSTRIAL'!G18</f>
        <v>26.072140000000001</v>
      </c>
      <c r="K50" s="53">
        <f>+'CUOTA INDUSTRIAL'!H18</f>
        <v>0</v>
      </c>
      <c r="L50" s="53">
        <f>+'CUOTA INDUSTRIAL'!I18</f>
        <v>26.072140000000001</v>
      </c>
      <c r="M50" s="54">
        <f>+'CUOTA INDUSTRIAL'!J18</f>
        <v>0</v>
      </c>
      <c r="N50" s="55" t="s">
        <v>46</v>
      </c>
      <c r="O50" s="55">
        <f>RESUMEN!$B$3</f>
        <v>45483</v>
      </c>
      <c r="P50" s="52">
        <v>2024</v>
      </c>
      <c r="Q50" s="52"/>
    </row>
    <row r="51" spans="1:17" x14ac:dyDescent="0.2">
      <c r="A51" s="52" t="s">
        <v>109</v>
      </c>
      <c r="B51" s="52" t="s">
        <v>94</v>
      </c>
      <c r="C51" s="52" t="s">
        <v>110</v>
      </c>
      <c r="D51" s="52" t="s">
        <v>111</v>
      </c>
      <c r="E51" s="52" t="str">
        <f>+'CUOTA INDUSTRIAL'!C18</f>
        <v>PESCA CISNE</v>
      </c>
      <c r="F51" s="55">
        <v>45352</v>
      </c>
      <c r="G51" s="55">
        <v>45657</v>
      </c>
      <c r="H51" s="53">
        <f>+'CUOTA INDUSTRIAL'!E19</f>
        <v>26.11853</v>
      </c>
      <c r="I51" s="53">
        <f>+'CUOTA INDUSTRIAL'!F19</f>
        <v>0</v>
      </c>
      <c r="J51" s="53">
        <f>+'CUOTA INDUSTRIAL'!G19</f>
        <v>52.190669999999997</v>
      </c>
      <c r="K51" s="53">
        <f>+'CUOTA INDUSTRIAL'!H19</f>
        <v>0</v>
      </c>
      <c r="L51" s="53">
        <f>+'CUOTA INDUSTRIAL'!I19</f>
        <v>52.190669999999997</v>
      </c>
      <c r="M51" s="54">
        <f>+'CUOTA INDUSTRIAL'!J19</f>
        <v>0</v>
      </c>
      <c r="N51" s="55" t="s">
        <v>46</v>
      </c>
      <c r="O51" s="55">
        <f>RESUMEN!$B$3</f>
        <v>45483</v>
      </c>
      <c r="P51" s="52">
        <v>2024</v>
      </c>
      <c r="Q51" s="52"/>
    </row>
    <row r="52" spans="1:17" x14ac:dyDescent="0.2">
      <c r="A52" s="52" t="s">
        <v>109</v>
      </c>
      <c r="B52" s="52" t="s">
        <v>94</v>
      </c>
      <c r="C52" s="52" t="s">
        <v>110</v>
      </c>
      <c r="D52" s="52" t="s">
        <v>111</v>
      </c>
      <c r="E52" s="52" t="str">
        <f>+'CUOTA INDUSTRIAL'!C18</f>
        <v>PESCA CISNE</v>
      </c>
      <c r="F52" s="55">
        <v>45292</v>
      </c>
      <c r="G52" s="55">
        <v>45657</v>
      </c>
      <c r="H52" s="53">
        <f>+'CUOTA INDUSTRIAL'!K18</f>
        <v>52.190669999999997</v>
      </c>
      <c r="I52" s="53">
        <f>+'CUOTA INDUSTRIAL'!L18</f>
        <v>0</v>
      </c>
      <c r="J52" s="53">
        <f>+'CUOTA INDUSTRIAL'!M18</f>
        <v>52.190669999999997</v>
      </c>
      <c r="K52" s="53">
        <f>+'CUOTA INDUSTRIAL'!N18</f>
        <v>0</v>
      </c>
      <c r="L52" s="53">
        <f>+'CUOTA INDUSTRIAL'!O18</f>
        <v>52.190669999999997</v>
      </c>
      <c r="M52" s="54">
        <f>+'CUOTA INDUSTRIAL'!P18</f>
        <v>0</v>
      </c>
      <c r="N52" s="55" t="s">
        <v>46</v>
      </c>
      <c r="O52" s="55">
        <f>RESUMEN!$B$3</f>
        <v>45483</v>
      </c>
      <c r="P52" s="52">
        <v>2024</v>
      </c>
      <c r="Q52" s="52"/>
    </row>
    <row r="53" spans="1:17" s="69" customFormat="1" x14ac:dyDescent="0.2">
      <c r="A53" s="65" t="s">
        <v>109</v>
      </c>
      <c r="B53" s="65" t="s">
        <v>94</v>
      </c>
      <c r="C53" s="65" t="s">
        <v>110</v>
      </c>
      <c r="D53" s="65" t="s">
        <v>111</v>
      </c>
      <c r="E53" s="65" t="str">
        <f>'CUOTA INDUSTRIAL'!C20</f>
        <v>CADUCADO POR NO PAGO</v>
      </c>
      <c r="F53" s="68">
        <v>45292</v>
      </c>
      <c r="G53" s="68">
        <v>45351</v>
      </c>
      <c r="H53" s="66">
        <f>+'CUOTA INDUSTRIAL'!E21</f>
        <v>1.7593799999999999</v>
      </c>
      <c r="I53" s="66">
        <f>+'CUOTA INDUSTRIAL'!F21</f>
        <v>0</v>
      </c>
      <c r="J53" s="66">
        <f>+'CUOTA INDUSTRIAL'!G21</f>
        <v>3.5156299999999998</v>
      </c>
      <c r="K53" s="66">
        <f>+'CUOTA INDUSTRIAL'!H21</f>
        <v>0</v>
      </c>
      <c r="L53" s="66">
        <f>+'CUOTA INDUSTRIAL'!I21</f>
        <v>3.5156299999999998</v>
      </c>
      <c r="M53" s="67">
        <f>+'CUOTA INDUSTRIAL'!J21</f>
        <v>0</v>
      </c>
      <c r="N53" s="68" t="s">
        <v>46</v>
      </c>
      <c r="O53" s="68">
        <f>RESUMEN!$B$3</f>
        <v>45483</v>
      </c>
      <c r="P53" s="65">
        <v>2024</v>
      </c>
      <c r="Q53" s="65"/>
    </row>
    <row r="54" spans="1:17" s="69" customFormat="1" x14ac:dyDescent="0.2">
      <c r="A54" s="65" t="s">
        <v>109</v>
      </c>
      <c r="B54" s="65" t="s">
        <v>94</v>
      </c>
      <c r="C54" s="65" t="s">
        <v>110</v>
      </c>
      <c r="D54" s="65" t="s">
        <v>111</v>
      </c>
      <c r="E54" s="65" t="str">
        <f>'CUOTA INDUSTRIAL'!C20</f>
        <v>CADUCADO POR NO PAGO</v>
      </c>
      <c r="F54" s="68">
        <v>45352</v>
      </c>
      <c r="G54" s="68">
        <v>45657</v>
      </c>
      <c r="H54" s="66">
        <f>+'CUOTA INDUSTRIAL'!E22</f>
        <v>562.50009</v>
      </c>
      <c r="I54" s="66">
        <f>+'CUOTA INDUSTRIAL'!F22</f>
        <v>0</v>
      </c>
      <c r="J54" s="66">
        <f>+'CUOTA INDUSTRIAL'!G22</f>
        <v>562.50009</v>
      </c>
      <c r="K54" s="66">
        <f>+'CUOTA INDUSTRIAL'!H22</f>
        <v>32.700000000000003</v>
      </c>
      <c r="L54" s="66">
        <f>+'CUOTA INDUSTRIAL'!I22</f>
        <v>529.80008999999995</v>
      </c>
      <c r="M54" s="67">
        <f>+'CUOTA INDUSTRIAL'!J22</f>
        <v>5.8133324032001492E-2</v>
      </c>
      <c r="N54" s="68" t="s">
        <v>46</v>
      </c>
      <c r="O54" s="68">
        <f>RESUMEN!$B$3</f>
        <v>45483</v>
      </c>
      <c r="P54" s="65">
        <v>2024</v>
      </c>
      <c r="Q54" s="65"/>
    </row>
    <row r="55" spans="1:17" s="69" customFormat="1" ht="12.75" thickBot="1" x14ac:dyDescent="0.25">
      <c r="A55" s="105" t="s">
        <v>109</v>
      </c>
      <c r="B55" s="105" t="s">
        <v>94</v>
      </c>
      <c r="C55" s="105" t="s">
        <v>110</v>
      </c>
      <c r="D55" s="105" t="s">
        <v>111</v>
      </c>
      <c r="E55" s="105" t="str">
        <f>'CUOTA INDUSTRIAL'!C20</f>
        <v>CADUCADO POR NO PAGO</v>
      </c>
      <c r="F55" s="106">
        <v>45292</v>
      </c>
      <c r="G55" s="106">
        <v>45657</v>
      </c>
      <c r="H55" s="107">
        <f>+'CUOTA INDUSTRIAL'!K20</f>
        <v>3.5156299999999998</v>
      </c>
      <c r="I55" s="107">
        <f>+'CUOTA INDUSTRIAL'!L20</f>
        <v>0</v>
      </c>
      <c r="J55" s="107">
        <f>+'CUOTA INDUSTRIAL'!M20</f>
        <v>3.5156299999999998</v>
      </c>
      <c r="K55" s="107">
        <f>+'CUOTA INDUSTRIAL'!N20</f>
        <v>0</v>
      </c>
      <c r="L55" s="107">
        <f>+'CUOTA INDUSTRIAL'!O20</f>
        <v>3.5156299999999998</v>
      </c>
      <c r="M55" s="108">
        <f>+'CUOTA INDUSTRIAL'!P20</f>
        <v>0</v>
      </c>
      <c r="N55" s="106" t="s">
        <v>46</v>
      </c>
      <c r="O55" s="106">
        <f>RESUMEN!$B$3</f>
        <v>45483</v>
      </c>
      <c r="P55" s="65">
        <v>2024</v>
      </c>
      <c r="Q55" s="105"/>
    </row>
    <row r="56" spans="1:17" x14ac:dyDescent="0.2">
      <c r="A56" s="101" t="s">
        <v>112</v>
      </c>
      <c r="B56" s="101" t="s">
        <v>94</v>
      </c>
      <c r="C56" s="101" t="s">
        <v>113</v>
      </c>
      <c r="D56" s="101" t="s">
        <v>111</v>
      </c>
      <c r="E56" s="101" t="str">
        <f>'CUOTA INDUSTRIAL'!C28</f>
        <v>EMDEPES S.A.</v>
      </c>
      <c r="F56" s="102">
        <v>45292</v>
      </c>
      <c r="G56" s="102">
        <v>45351</v>
      </c>
      <c r="H56" s="103">
        <f>'CUOTA INDUSTRIAL'!E28</f>
        <v>34.128030000000003</v>
      </c>
      <c r="I56" s="103">
        <f>'CUOTA INDUSTRIAL'!F28</f>
        <v>0</v>
      </c>
      <c r="J56" s="103">
        <f>'CUOTA INDUSTRIAL'!G28</f>
        <v>34.128030000000003</v>
      </c>
      <c r="K56" s="103">
        <f>'CUOTA INDUSTRIAL'!H28</f>
        <v>0</v>
      </c>
      <c r="L56" s="103">
        <f>'CUOTA INDUSTRIAL'!I28</f>
        <v>34.128030000000003</v>
      </c>
      <c r="M56" s="104">
        <f>'CUOTA INDUSTRIAL'!J28</f>
        <v>0</v>
      </c>
      <c r="N56" s="102" t="s">
        <v>46</v>
      </c>
      <c r="O56" s="102">
        <f>RESUMEN!$B$3</f>
        <v>45483</v>
      </c>
      <c r="P56" s="52">
        <v>2024</v>
      </c>
      <c r="Q56" s="101"/>
    </row>
    <row r="57" spans="1:17" x14ac:dyDescent="0.2">
      <c r="A57" s="52" t="s">
        <v>112</v>
      </c>
      <c r="B57" s="52" t="s">
        <v>94</v>
      </c>
      <c r="C57" s="52" t="s">
        <v>113</v>
      </c>
      <c r="D57" s="52" t="s">
        <v>111</v>
      </c>
      <c r="E57" s="52" t="str">
        <f>'CUOTA INDUSTRIAL'!C28</f>
        <v>EMDEPES S.A.</v>
      </c>
      <c r="F57" s="55">
        <v>45352</v>
      </c>
      <c r="G57" s="55">
        <v>45657</v>
      </c>
      <c r="H57" s="53">
        <f>'CUOTA INDUSTRIAL'!E29</f>
        <v>34.28107</v>
      </c>
      <c r="I57" s="53">
        <f>'CUOTA INDUSTRIAL'!F29</f>
        <v>0</v>
      </c>
      <c r="J57" s="53">
        <f>'CUOTA INDUSTRIAL'!G29</f>
        <v>68.409099999999995</v>
      </c>
      <c r="K57" s="53">
        <f>'CUOTA INDUSTRIAL'!H29</f>
        <v>11.24</v>
      </c>
      <c r="L57" s="53">
        <f>'CUOTA INDUSTRIAL'!I29</f>
        <v>57.169099999999993</v>
      </c>
      <c r="M57" s="54">
        <f>'CUOTA INDUSTRIAL'!J29</f>
        <v>0.1643056260058969</v>
      </c>
      <c r="N57" s="55" t="s">
        <v>46</v>
      </c>
      <c r="O57" s="55">
        <f>RESUMEN!$B$3</f>
        <v>45483</v>
      </c>
      <c r="P57" s="52">
        <v>2024</v>
      </c>
      <c r="Q57" s="52"/>
    </row>
    <row r="58" spans="1:17" x14ac:dyDescent="0.2">
      <c r="A58" s="52" t="s">
        <v>112</v>
      </c>
      <c r="B58" s="52" t="s">
        <v>94</v>
      </c>
      <c r="C58" s="52" t="s">
        <v>113</v>
      </c>
      <c r="D58" s="52" t="s">
        <v>111</v>
      </c>
      <c r="E58" s="52" t="str">
        <f>'CUOTA INDUSTRIAL'!C28</f>
        <v>EMDEPES S.A.</v>
      </c>
      <c r="F58" s="55">
        <v>45292</v>
      </c>
      <c r="G58" s="55">
        <v>45657</v>
      </c>
      <c r="H58" s="53">
        <f>'CUOTA INDUSTRIAL'!K28</f>
        <v>68.409099999999995</v>
      </c>
      <c r="I58" s="53">
        <f>'CUOTA INDUSTRIAL'!L28</f>
        <v>0</v>
      </c>
      <c r="J58" s="53">
        <f>'CUOTA INDUSTRIAL'!M28</f>
        <v>68.409099999999995</v>
      </c>
      <c r="K58" s="53">
        <f>'CUOTA INDUSTRIAL'!N28</f>
        <v>11.24</v>
      </c>
      <c r="L58" s="53">
        <f>'CUOTA INDUSTRIAL'!O28</f>
        <v>57.169099999999993</v>
      </c>
      <c r="M58" s="54">
        <f>'CUOTA INDUSTRIAL'!P28</f>
        <v>0.1643056260058969</v>
      </c>
      <c r="N58" s="55" t="s">
        <v>46</v>
      </c>
      <c r="O58" s="55">
        <f>RESUMEN!$B$3</f>
        <v>45483</v>
      </c>
      <c r="P58" s="52">
        <v>2024</v>
      </c>
      <c r="Q58" s="52"/>
    </row>
    <row r="59" spans="1:17" x14ac:dyDescent="0.2">
      <c r="A59" s="52" t="s">
        <v>112</v>
      </c>
      <c r="B59" s="52" t="s">
        <v>94</v>
      </c>
      <c r="C59" s="52" t="s">
        <v>113</v>
      </c>
      <c r="D59" s="52" t="s">
        <v>111</v>
      </c>
      <c r="E59" s="52" t="str">
        <f>'CUOTA INDUSTRIAL'!C30</f>
        <v>GRIMAR S.A. PESQ.</v>
      </c>
      <c r="F59" s="55">
        <v>45292</v>
      </c>
      <c r="G59" s="55">
        <v>45351</v>
      </c>
      <c r="H59" s="53">
        <f>'CUOTA INDUSTRIAL'!E30</f>
        <v>0.61555000000000004</v>
      </c>
      <c r="I59" s="53">
        <f>'CUOTA INDUSTRIAL'!F30</f>
        <v>0</v>
      </c>
      <c r="J59" s="53">
        <f>'CUOTA INDUSTRIAL'!G30</f>
        <v>0.61555000000000004</v>
      </c>
      <c r="K59" s="53">
        <f>'CUOTA INDUSTRIAL'!H30</f>
        <v>0</v>
      </c>
      <c r="L59" s="53">
        <f>'CUOTA INDUSTRIAL'!I30</f>
        <v>0.61555000000000004</v>
      </c>
      <c r="M59" s="54">
        <f>'CUOTA INDUSTRIAL'!J30</f>
        <v>0</v>
      </c>
      <c r="N59" s="55" t="s">
        <v>46</v>
      </c>
      <c r="O59" s="55">
        <f>RESUMEN!$B$3</f>
        <v>45483</v>
      </c>
      <c r="P59" s="52">
        <v>2024</v>
      </c>
      <c r="Q59" s="52"/>
    </row>
    <row r="60" spans="1:17" x14ac:dyDescent="0.2">
      <c r="A60" s="52" t="s">
        <v>112</v>
      </c>
      <c r="B60" s="52" t="s">
        <v>94</v>
      </c>
      <c r="C60" s="52" t="s">
        <v>113</v>
      </c>
      <c r="D60" s="52" t="s">
        <v>111</v>
      </c>
      <c r="E60" s="52" t="str">
        <f>'CUOTA INDUSTRIAL'!C30</f>
        <v>GRIMAR S.A. PESQ.</v>
      </c>
      <c r="F60" s="55">
        <v>45352</v>
      </c>
      <c r="G60" s="55">
        <v>45657</v>
      </c>
      <c r="H60" s="53">
        <f>'CUOTA INDUSTRIAL'!E31</f>
        <v>0.61831000000000003</v>
      </c>
      <c r="I60" s="53">
        <f>'CUOTA INDUSTRIAL'!F31</f>
        <v>0</v>
      </c>
      <c r="J60" s="53">
        <f>'CUOTA INDUSTRIAL'!G31</f>
        <v>1.23386</v>
      </c>
      <c r="K60" s="53">
        <f>'CUOTA INDUSTRIAL'!H31</f>
        <v>0</v>
      </c>
      <c r="L60" s="53">
        <f>'CUOTA INDUSTRIAL'!I31</f>
        <v>1.23386</v>
      </c>
      <c r="M60" s="54">
        <f>'CUOTA INDUSTRIAL'!J31</f>
        <v>0</v>
      </c>
      <c r="N60" s="55" t="s">
        <v>46</v>
      </c>
      <c r="O60" s="55">
        <f>RESUMEN!$B$3</f>
        <v>45483</v>
      </c>
      <c r="P60" s="52">
        <v>2024</v>
      </c>
      <c r="Q60" s="52"/>
    </row>
    <row r="61" spans="1:17" x14ac:dyDescent="0.2">
      <c r="A61" s="52" t="s">
        <v>112</v>
      </c>
      <c r="B61" s="52" t="s">
        <v>94</v>
      </c>
      <c r="C61" s="52" t="s">
        <v>113</v>
      </c>
      <c r="D61" s="52" t="s">
        <v>111</v>
      </c>
      <c r="E61" s="52" t="str">
        <f>'CUOTA INDUSTRIAL'!C30</f>
        <v>GRIMAR S.A. PESQ.</v>
      </c>
      <c r="F61" s="55">
        <v>45292</v>
      </c>
      <c r="G61" s="55">
        <v>45657</v>
      </c>
      <c r="H61" s="53">
        <f>'CUOTA INDUSTRIAL'!K30</f>
        <v>1.23386</v>
      </c>
      <c r="I61" s="53">
        <f>'CUOTA INDUSTRIAL'!L30</f>
        <v>0</v>
      </c>
      <c r="J61" s="53">
        <f>'CUOTA INDUSTRIAL'!M30</f>
        <v>1.23386</v>
      </c>
      <c r="K61" s="53">
        <f>'CUOTA INDUSTRIAL'!N30</f>
        <v>0</v>
      </c>
      <c r="L61" s="53">
        <f>'CUOTA INDUSTRIAL'!O30</f>
        <v>1.23386</v>
      </c>
      <c r="M61" s="54">
        <f>'CUOTA INDUSTRIAL'!P30</f>
        <v>0</v>
      </c>
      <c r="N61" s="55" t="s">
        <v>46</v>
      </c>
      <c r="O61" s="55">
        <f>RESUMEN!$B$3</f>
        <v>45483</v>
      </c>
      <c r="P61" s="52">
        <v>2024</v>
      </c>
      <c r="Q61" s="52"/>
    </row>
    <row r="62" spans="1:17" x14ac:dyDescent="0.2">
      <c r="A62" s="52" t="s">
        <v>112</v>
      </c>
      <c r="B62" s="52" t="s">
        <v>94</v>
      </c>
      <c r="C62" s="52" t="s">
        <v>113</v>
      </c>
      <c r="D62" s="52" t="s">
        <v>111</v>
      </c>
      <c r="E62" s="52" t="str">
        <f>'CUOTA INDUSTRIAL'!C32</f>
        <v>PESCA CHILE S.A.</v>
      </c>
      <c r="F62" s="55">
        <v>45292</v>
      </c>
      <c r="G62" s="55">
        <v>45351</v>
      </c>
      <c r="H62" s="53">
        <f>'CUOTA INDUSTRIAL'!E32</f>
        <v>131.35155</v>
      </c>
      <c r="I62" s="53">
        <f>'CUOTA INDUSTRIAL'!F32</f>
        <v>0</v>
      </c>
      <c r="J62" s="53">
        <f>'CUOTA INDUSTRIAL'!G32</f>
        <v>131.35155</v>
      </c>
      <c r="K62" s="53">
        <f>'CUOTA INDUSTRIAL'!H32</f>
        <v>0</v>
      </c>
      <c r="L62" s="53">
        <f>'CUOTA INDUSTRIAL'!I32</f>
        <v>131.35155</v>
      </c>
      <c r="M62" s="54">
        <f>'CUOTA INDUSTRIAL'!J32</f>
        <v>0</v>
      </c>
      <c r="N62" s="55" t="s">
        <v>46</v>
      </c>
      <c r="O62" s="55">
        <f>RESUMEN!$B$3</f>
        <v>45483</v>
      </c>
      <c r="P62" s="52">
        <v>2024</v>
      </c>
      <c r="Q62" s="52"/>
    </row>
    <row r="63" spans="1:17" x14ac:dyDescent="0.2">
      <c r="A63" s="52" t="s">
        <v>112</v>
      </c>
      <c r="B63" s="52" t="s">
        <v>94</v>
      </c>
      <c r="C63" s="52" t="s">
        <v>113</v>
      </c>
      <c r="D63" s="52" t="s">
        <v>111</v>
      </c>
      <c r="E63" s="52" t="str">
        <f>'CUOTA INDUSTRIAL'!C32</f>
        <v>PESCA CHILE S.A.</v>
      </c>
      <c r="F63" s="55">
        <v>45352</v>
      </c>
      <c r="G63" s="55">
        <v>45657</v>
      </c>
      <c r="H63" s="53">
        <f>'CUOTA INDUSTRIAL'!E33</f>
        <v>131.94057000000001</v>
      </c>
      <c r="I63" s="53">
        <f>'CUOTA INDUSTRIAL'!F33</f>
        <v>0</v>
      </c>
      <c r="J63" s="53">
        <f>'CUOTA INDUSTRIAL'!G33</f>
        <v>263.29212000000001</v>
      </c>
      <c r="K63" s="53">
        <f>'CUOTA INDUSTRIAL'!H33</f>
        <v>4.2</v>
      </c>
      <c r="L63" s="53">
        <f>'CUOTA INDUSTRIAL'!I33</f>
        <v>259.09212000000002</v>
      </c>
      <c r="M63" s="54">
        <f>'CUOTA INDUSTRIAL'!J33</f>
        <v>1.5951863656230959E-2</v>
      </c>
      <c r="N63" s="55" t="s">
        <v>46</v>
      </c>
      <c r="O63" s="55">
        <f>RESUMEN!$B$3</f>
        <v>45483</v>
      </c>
      <c r="P63" s="52">
        <v>2024</v>
      </c>
      <c r="Q63" s="52"/>
    </row>
    <row r="64" spans="1:17" x14ac:dyDescent="0.2">
      <c r="A64" s="52" t="s">
        <v>112</v>
      </c>
      <c r="B64" s="52" t="s">
        <v>94</v>
      </c>
      <c r="C64" s="52" t="s">
        <v>113</v>
      </c>
      <c r="D64" s="52" t="s">
        <v>111</v>
      </c>
      <c r="E64" s="52" t="str">
        <f>'CUOTA INDUSTRIAL'!C32</f>
        <v>PESCA CHILE S.A.</v>
      </c>
      <c r="F64" s="55">
        <v>45292</v>
      </c>
      <c r="G64" s="55">
        <v>45657</v>
      </c>
      <c r="H64" s="53">
        <f>'CUOTA INDUSTRIAL'!K32</f>
        <v>263.29212000000001</v>
      </c>
      <c r="I64" s="53">
        <f>'CUOTA INDUSTRIAL'!L32</f>
        <v>0</v>
      </c>
      <c r="J64" s="53">
        <f>'CUOTA INDUSTRIAL'!M32</f>
        <v>263.29212000000001</v>
      </c>
      <c r="K64" s="53">
        <f>'CUOTA INDUSTRIAL'!N32</f>
        <v>4.2</v>
      </c>
      <c r="L64" s="53">
        <f>'CUOTA INDUSTRIAL'!O32</f>
        <v>259.09212000000002</v>
      </c>
      <c r="M64" s="54">
        <f>'CUOTA INDUSTRIAL'!P32</f>
        <v>1.5951863656230959E-2</v>
      </c>
      <c r="N64" s="55" t="s">
        <v>46</v>
      </c>
      <c r="O64" s="55">
        <f>RESUMEN!$B$3</f>
        <v>45483</v>
      </c>
      <c r="P64" s="52">
        <v>2024</v>
      </c>
      <c r="Q64" s="52"/>
    </row>
    <row r="65" spans="1:17" x14ac:dyDescent="0.2">
      <c r="A65" s="52" t="s">
        <v>112</v>
      </c>
      <c r="B65" s="52" t="s">
        <v>94</v>
      </c>
      <c r="C65" s="52" t="s">
        <v>113</v>
      </c>
      <c r="D65" s="52" t="s">
        <v>111</v>
      </c>
      <c r="E65" s="52" t="str">
        <f>'CUOTA INDUSTRIAL'!C34</f>
        <v>PESCA CISNE S.A.</v>
      </c>
      <c r="F65" s="55">
        <v>45292</v>
      </c>
      <c r="G65" s="55">
        <v>45351</v>
      </c>
      <c r="H65" s="53">
        <f>'CUOTA INDUSTRIAL'!E34</f>
        <v>51.027619999999999</v>
      </c>
      <c r="I65" s="53">
        <f>'CUOTA INDUSTRIAL'!F34</f>
        <v>0</v>
      </c>
      <c r="J65" s="53">
        <f>'CUOTA INDUSTRIAL'!G34</f>
        <v>51.027619999999999</v>
      </c>
      <c r="K65" s="53">
        <f>'CUOTA INDUSTRIAL'!H34</f>
        <v>0</v>
      </c>
      <c r="L65" s="53">
        <f>'CUOTA INDUSTRIAL'!I34</f>
        <v>51.027619999999999</v>
      </c>
      <c r="M65" s="54">
        <f>'CUOTA INDUSTRIAL'!J34</f>
        <v>0</v>
      </c>
      <c r="N65" s="55" t="s">
        <v>46</v>
      </c>
      <c r="O65" s="55">
        <f>RESUMEN!$B$3</f>
        <v>45483</v>
      </c>
      <c r="P65" s="52">
        <v>2024</v>
      </c>
      <c r="Q65" s="52"/>
    </row>
    <row r="66" spans="1:17" x14ac:dyDescent="0.2">
      <c r="A66" s="52" t="s">
        <v>112</v>
      </c>
      <c r="B66" s="52" t="s">
        <v>94</v>
      </c>
      <c r="C66" s="52" t="s">
        <v>113</v>
      </c>
      <c r="D66" s="52" t="s">
        <v>111</v>
      </c>
      <c r="E66" s="52" t="str">
        <f>'CUOTA INDUSTRIAL'!C34</f>
        <v>PESCA CISNE S.A.</v>
      </c>
      <c r="F66" s="55">
        <v>45352</v>
      </c>
      <c r="G66" s="55">
        <v>45657</v>
      </c>
      <c r="H66" s="53">
        <f>'CUOTA INDUSTRIAL'!E35</f>
        <v>51.256439999999998</v>
      </c>
      <c r="I66" s="53">
        <f>'CUOTA INDUSTRIAL'!F35</f>
        <v>0</v>
      </c>
      <c r="J66" s="53">
        <f>'CUOTA INDUSTRIAL'!G35</f>
        <v>102.28406</v>
      </c>
      <c r="K66" s="53">
        <f>'CUOTA INDUSTRIAL'!H35</f>
        <v>2.9569999999999999</v>
      </c>
      <c r="L66" s="53">
        <f>'CUOTA INDUSTRIAL'!I35</f>
        <v>99.327060000000003</v>
      </c>
      <c r="M66" s="54">
        <f>'CUOTA INDUSTRIAL'!J35</f>
        <v>2.8909685438767291E-2</v>
      </c>
      <c r="N66" s="55" t="s">
        <v>46</v>
      </c>
      <c r="O66" s="55">
        <f>RESUMEN!$B$3</f>
        <v>45483</v>
      </c>
      <c r="P66" s="52">
        <v>2024</v>
      </c>
      <c r="Q66" s="52"/>
    </row>
    <row r="67" spans="1:17" x14ac:dyDescent="0.2">
      <c r="A67" s="52" t="s">
        <v>112</v>
      </c>
      <c r="B67" s="52" t="s">
        <v>94</v>
      </c>
      <c r="C67" s="52" t="s">
        <v>113</v>
      </c>
      <c r="D67" s="52" t="s">
        <v>111</v>
      </c>
      <c r="E67" s="52" t="str">
        <f>'CUOTA INDUSTRIAL'!C34</f>
        <v>PESCA CISNE S.A.</v>
      </c>
      <c r="F67" s="55">
        <v>45292</v>
      </c>
      <c r="G67" s="55">
        <v>45657</v>
      </c>
      <c r="H67" s="53">
        <f>'CUOTA INDUSTRIAL'!K34</f>
        <v>102.28406</v>
      </c>
      <c r="I67" s="53">
        <f>'CUOTA INDUSTRIAL'!L34</f>
        <v>0</v>
      </c>
      <c r="J67" s="53">
        <f>'CUOTA INDUSTRIAL'!M34</f>
        <v>102.28406</v>
      </c>
      <c r="K67" s="53">
        <f>'CUOTA INDUSTRIAL'!N34</f>
        <v>2.9569999999999999</v>
      </c>
      <c r="L67" s="53">
        <f>'CUOTA INDUSTRIAL'!O34</f>
        <v>99.327060000000003</v>
      </c>
      <c r="M67" s="54">
        <f>'CUOTA INDUSTRIAL'!P34</f>
        <v>2.8909685438767291E-2</v>
      </c>
      <c r="N67" s="55" t="s">
        <v>46</v>
      </c>
      <c r="O67" s="55">
        <f>RESUMEN!$B$3</f>
        <v>45483</v>
      </c>
      <c r="P67" s="52">
        <v>2024</v>
      </c>
      <c r="Q67" s="52"/>
    </row>
    <row r="68" spans="1:17" x14ac:dyDescent="0.2">
      <c r="A68" s="52" t="s">
        <v>112</v>
      </c>
      <c r="B68" s="52" t="s">
        <v>94</v>
      </c>
      <c r="C68" s="52" t="s">
        <v>113</v>
      </c>
      <c r="D68" s="52" t="s">
        <v>111</v>
      </c>
      <c r="E68" s="52" t="str">
        <f>'CUOTA INDUSTRIAL'!C36</f>
        <v>SUR AUSTRAL S.A. PESQ.</v>
      </c>
      <c r="F68" s="55">
        <v>45292</v>
      </c>
      <c r="G68" s="55">
        <v>45351</v>
      </c>
      <c r="H68" s="53">
        <f>'CUOTA INDUSTRIAL'!E36</f>
        <v>0.30231999999999998</v>
      </c>
      <c r="I68" s="53">
        <f>'CUOTA INDUSTRIAL'!F36</f>
        <v>0</v>
      </c>
      <c r="J68" s="53">
        <f>'CUOTA INDUSTRIAL'!G36</f>
        <v>0.30231999999999998</v>
      </c>
      <c r="K68" s="53">
        <f>'CUOTA INDUSTRIAL'!H36</f>
        <v>0</v>
      </c>
      <c r="L68" s="53">
        <f>'CUOTA INDUSTRIAL'!I36</f>
        <v>0.30231999999999998</v>
      </c>
      <c r="M68" s="54">
        <f>'CUOTA INDUSTRIAL'!J36</f>
        <v>0</v>
      </c>
      <c r="N68" s="55" t="s">
        <v>46</v>
      </c>
      <c r="O68" s="55">
        <f>RESUMEN!$B$3</f>
        <v>45483</v>
      </c>
      <c r="P68" s="52">
        <v>2024</v>
      </c>
      <c r="Q68" s="52"/>
    </row>
    <row r="69" spans="1:17" x14ac:dyDescent="0.2">
      <c r="A69" s="52" t="s">
        <v>112</v>
      </c>
      <c r="B69" s="52" t="s">
        <v>94</v>
      </c>
      <c r="C69" s="52" t="s">
        <v>113</v>
      </c>
      <c r="D69" s="52" t="s">
        <v>111</v>
      </c>
      <c r="E69" s="52" t="str">
        <f>'CUOTA INDUSTRIAL'!C36</f>
        <v>SUR AUSTRAL S.A. PESQ.</v>
      </c>
      <c r="F69" s="55">
        <v>45352</v>
      </c>
      <c r="G69" s="55">
        <v>45657</v>
      </c>
      <c r="H69" s="53">
        <f>'CUOTA INDUSTRIAL'!E37</f>
        <v>0.30368000000000001</v>
      </c>
      <c r="I69" s="53">
        <f>'CUOTA INDUSTRIAL'!F37</f>
        <v>0</v>
      </c>
      <c r="J69" s="53">
        <f>'CUOTA INDUSTRIAL'!G37</f>
        <v>0.60599999999999998</v>
      </c>
      <c r="K69" s="53">
        <f>'CUOTA INDUSTRIAL'!H37</f>
        <v>0</v>
      </c>
      <c r="L69" s="53">
        <f>'CUOTA INDUSTRIAL'!I37</f>
        <v>0.60599999999999998</v>
      </c>
      <c r="M69" s="54">
        <f>'CUOTA INDUSTRIAL'!J37</f>
        <v>0</v>
      </c>
      <c r="N69" s="55" t="s">
        <v>46</v>
      </c>
      <c r="O69" s="55">
        <f>RESUMEN!$B$3</f>
        <v>45483</v>
      </c>
      <c r="P69" s="52">
        <v>2024</v>
      </c>
      <c r="Q69" s="52"/>
    </row>
    <row r="70" spans="1:17" x14ac:dyDescent="0.2">
      <c r="A70" s="52" t="s">
        <v>112</v>
      </c>
      <c r="B70" s="52" t="s">
        <v>94</v>
      </c>
      <c r="C70" s="52" t="s">
        <v>113</v>
      </c>
      <c r="D70" s="52" t="s">
        <v>111</v>
      </c>
      <c r="E70" s="52" t="str">
        <f>'CUOTA INDUSTRIAL'!C36</f>
        <v>SUR AUSTRAL S.A. PESQ.</v>
      </c>
      <c r="F70" s="55">
        <v>45292</v>
      </c>
      <c r="G70" s="55">
        <v>45657</v>
      </c>
      <c r="H70" s="53">
        <f>'CUOTA INDUSTRIAL'!K36</f>
        <v>0.60599999999999998</v>
      </c>
      <c r="I70" s="53">
        <f>'CUOTA INDUSTRIAL'!L36</f>
        <v>0</v>
      </c>
      <c r="J70" s="53">
        <f>'CUOTA INDUSTRIAL'!M36</f>
        <v>0.60599999999999998</v>
      </c>
      <c r="K70" s="53">
        <f>'CUOTA INDUSTRIAL'!N36</f>
        <v>0</v>
      </c>
      <c r="L70" s="53">
        <f>'CUOTA INDUSTRIAL'!O36</f>
        <v>0.60599999999999998</v>
      </c>
      <c r="M70" s="54">
        <f>'CUOTA INDUSTRIAL'!P36</f>
        <v>0</v>
      </c>
      <c r="N70" s="55" t="s">
        <v>46</v>
      </c>
      <c r="O70" s="55">
        <f>RESUMEN!$B$3</f>
        <v>45483</v>
      </c>
      <c r="P70" s="52">
        <v>2024</v>
      </c>
      <c r="Q70" s="52"/>
    </row>
    <row r="71" spans="1:17" x14ac:dyDescent="0.2">
      <c r="A71" s="52" t="s">
        <v>112</v>
      </c>
      <c r="B71" s="52" t="s">
        <v>94</v>
      </c>
      <c r="C71" s="52" t="s">
        <v>113</v>
      </c>
      <c r="D71" s="52" t="s">
        <v>111</v>
      </c>
      <c r="E71" s="52" t="str">
        <f>'CUOTA INDUSTRIAL'!C38</f>
        <v>CANAL AUSTRAL LTDA.</v>
      </c>
      <c r="F71" s="55">
        <v>45292</v>
      </c>
      <c r="G71" s="55">
        <v>45351</v>
      </c>
      <c r="H71" s="53">
        <f>'CUOTA INDUSTRIAL'!E38</f>
        <v>2.7875000000000001</v>
      </c>
      <c r="I71" s="53">
        <f>'CUOTA INDUSTRIAL'!F38</f>
        <v>0</v>
      </c>
      <c r="J71" s="53">
        <f>'CUOTA INDUSTRIAL'!G38</f>
        <v>2.7875000000000001</v>
      </c>
      <c r="K71" s="53">
        <f>'CUOTA INDUSTRIAL'!H38</f>
        <v>0</v>
      </c>
      <c r="L71" s="53">
        <f>'CUOTA INDUSTRIAL'!I38</f>
        <v>2.7875000000000001</v>
      </c>
      <c r="M71" s="54">
        <f>'CUOTA INDUSTRIAL'!J38</f>
        <v>0</v>
      </c>
      <c r="N71" s="55" t="s">
        <v>46</v>
      </c>
      <c r="O71" s="55">
        <f>RESUMEN!$B$3</f>
        <v>45483</v>
      </c>
      <c r="P71" s="52">
        <v>2024</v>
      </c>
      <c r="Q71" s="52"/>
    </row>
    <row r="72" spans="1:17" x14ac:dyDescent="0.2">
      <c r="A72" s="52" t="s">
        <v>112</v>
      </c>
      <c r="B72" s="52" t="s">
        <v>94</v>
      </c>
      <c r="C72" s="52" t="s">
        <v>113</v>
      </c>
      <c r="D72" s="52" t="s">
        <v>111</v>
      </c>
      <c r="E72" s="52" t="str">
        <f>'CUOTA INDUSTRIAL'!C38</f>
        <v>CANAL AUSTRAL LTDA.</v>
      </c>
      <c r="F72" s="55">
        <v>45352</v>
      </c>
      <c r="G72" s="55">
        <v>45657</v>
      </c>
      <c r="H72" s="53">
        <f>'CUOTA INDUSTRIAL'!E39</f>
        <v>2.8</v>
      </c>
      <c r="I72" s="53">
        <f>'CUOTA INDUSTRIAL'!F39</f>
        <v>0</v>
      </c>
      <c r="J72" s="53">
        <f>'CUOTA INDUSTRIAL'!G39</f>
        <v>5.5875000000000004</v>
      </c>
      <c r="K72" s="53">
        <f>'CUOTA INDUSTRIAL'!H39</f>
        <v>0</v>
      </c>
      <c r="L72" s="53">
        <f>'CUOTA INDUSTRIAL'!I39</f>
        <v>5.5875000000000004</v>
      </c>
      <c r="M72" s="54">
        <f>'CUOTA INDUSTRIAL'!J39</f>
        <v>0</v>
      </c>
      <c r="N72" s="55" t="s">
        <v>46</v>
      </c>
      <c r="O72" s="55">
        <f>RESUMEN!$B$3</f>
        <v>45483</v>
      </c>
      <c r="P72" s="52">
        <v>2024</v>
      </c>
      <c r="Q72" s="52"/>
    </row>
    <row r="73" spans="1:17" x14ac:dyDescent="0.2">
      <c r="A73" s="52" t="s">
        <v>112</v>
      </c>
      <c r="B73" s="52" t="s">
        <v>94</v>
      </c>
      <c r="C73" s="52" t="s">
        <v>113</v>
      </c>
      <c r="D73" s="52" t="s">
        <v>111</v>
      </c>
      <c r="E73" s="52" t="str">
        <f>'CUOTA INDUSTRIAL'!C38</f>
        <v>CANAL AUSTRAL LTDA.</v>
      </c>
      <c r="F73" s="55">
        <v>45292</v>
      </c>
      <c r="G73" s="55">
        <v>45657</v>
      </c>
      <c r="H73" s="53">
        <f>'CUOTA INDUSTRIAL'!K38</f>
        <v>5.5875000000000004</v>
      </c>
      <c r="I73" s="53">
        <f>'CUOTA INDUSTRIAL'!L38</f>
        <v>0</v>
      </c>
      <c r="J73" s="53">
        <f>'CUOTA INDUSTRIAL'!M38</f>
        <v>5.5875000000000004</v>
      </c>
      <c r="K73" s="53">
        <f>'CUOTA INDUSTRIAL'!N38</f>
        <v>0</v>
      </c>
      <c r="L73" s="53">
        <f>'CUOTA INDUSTRIAL'!O38</f>
        <v>5.5875000000000004</v>
      </c>
      <c r="M73" s="54">
        <f>'CUOTA INDUSTRIAL'!P38</f>
        <v>0</v>
      </c>
      <c r="N73" s="55" t="s">
        <v>46</v>
      </c>
      <c r="O73" s="55">
        <f>RESUMEN!$B$3</f>
        <v>45483</v>
      </c>
      <c r="P73" s="52">
        <v>2024</v>
      </c>
      <c r="Q73" s="52"/>
    </row>
    <row r="74" spans="1:17" s="69" customFormat="1" x14ac:dyDescent="0.2">
      <c r="A74" s="65" t="s">
        <v>112</v>
      </c>
      <c r="B74" s="65" t="s">
        <v>94</v>
      </c>
      <c r="C74" s="65" t="s">
        <v>113</v>
      </c>
      <c r="D74" s="65" t="s">
        <v>111</v>
      </c>
      <c r="E74" s="65" t="str">
        <f>'CUOTA INDUSTRIAL'!C40</f>
        <v>CADUCADO POR NO PAGO</v>
      </c>
      <c r="F74" s="68">
        <v>45292</v>
      </c>
      <c r="G74" s="68">
        <v>45351</v>
      </c>
      <c r="H74" s="66">
        <f>'CUOTA INDUSTRIAL'!E40</f>
        <v>2.7875000000000001</v>
      </c>
      <c r="I74" s="66">
        <f>'CUOTA INDUSTRIAL'!F40</f>
        <v>0</v>
      </c>
      <c r="J74" s="66">
        <f>'CUOTA INDUSTRIAL'!G40</f>
        <v>2.7875000000000001</v>
      </c>
      <c r="K74" s="66">
        <f>'CUOTA INDUSTRIAL'!H40</f>
        <v>0</v>
      </c>
      <c r="L74" s="66">
        <f>'CUOTA INDUSTRIAL'!I40</f>
        <v>2.7875000000000001</v>
      </c>
      <c r="M74" s="67">
        <f>'CUOTA INDUSTRIAL'!J40</f>
        <v>0</v>
      </c>
      <c r="N74" s="68" t="s">
        <v>46</v>
      </c>
      <c r="O74" s="68">
        <f>RESUMEN!$B$3</f>
        <v>45483</v>
      </c>
      <c r="P74" s="65">
        <v>2024</v>
      </c>
      <c r="Q74" s="65"/>
    </row>
    <row r="75" spans="1:17" s="69" customFormat="1" x14ac:dyDescent="0.2">
      <c r="A75" s="65" t="s">
        <v>112</v>
      </c>
      <c r="B75" s="65" t="s">
        <v>94</v>
      </c>
      <c r="C75" s="65" t="s">
        <v>113</v>
      </c>
      <c r="D75" s="65" t="s">
        <v>111</v>
      </c>
      <c r="E75" s="65" t="str">
        <f>'CUOTA INDUSTRIAL'!C40</f>
        <v>CADUCADO POR NO PAGO</v>
      </c>
      <c r="F75" s="68">
        <v>45352</v>
      </c>
      <c r="G75" s="68">
        <v>45657</v>
      </c>
      <c r="H75" s="66">
        <f>'CUOTA INDUSTRIAL'!E41</f>
        <v>2.8</v>
      </c>
      <c r="I75" s="66">
        <f>'CUOTA INDUSTRIAL'!F41</f>
        <v>0</v>
      </c>
      <c r="J75" s="66">
        <f>'CUOTA INDUSTRIAL'!G41</f>
        <v>5.5875000000000004</v>
      </c>
      <c r="K75" s="66">
        <f>'CUOTA INDUSTRIAL'!H41</f>
        <v>0</v>
      </c>
      <c r="L75" s="66">
        <f>'CUOTA INDUSTRIAL'!I41</f>
        <v>5.5875000000000004</v>
      </c>
      <c r="M75" s="67">
        <f>'CUOTA INDUSTRIAL'!J41</f>
        <v>0</v>
      </c>
      <c r="N75" s="68" t="s">
        <v>46</v>
      </c>
      <c r="O75" s="68">
        <f>RESUMEN!$B$3</f>
        <v>45483</v>
      </c>
      <c r="P75" s="65">
        <v>2024</v>
      </c>
      <c r="Q75" s="65"/>
    </row>
    <row r="76" spans="1:17" s="69" customFormat="1" x14ac:dyDescent="0.2">
      <c r="A76" s="65" t="s">
        <v>112</v>
      </c>
      <c r="B76" s="65" t="s">
        <v>94</v>
      </c>
      <c r="C76" s="65" t="s">
        <v>113</v>
      </c>
      <c r="D76" s="65" t="s">
        <v>111</v>
      </c>
      <c r="E76" s="65" t="str">
        <f>'CUOTA INDUSTRIAL'!C40</f>
        <v>CADUCADO POR NO PAGO</v>
      </c>
      <c r="F76" s="68">
        <v>45292</v>
      </c>
      <c r="G76" s="68">
        <v>45657</v>
      </c>
      <c r="H76" s="66">
        <f>'CUOTA INDUSTRIAL'!K40</f>
        <v>5.5875000000000004</v>
      </c>
      <c r="I76" s="66">
        <f>'CUOTA INDUSTRIAL'!L40</f>
        <v>0</v>
      </c>
      <c r="J76" s="66">
        <f>'CUOTA INDUSTRIAL'!M40</f>
        <v>5.5875000000000004</v>
      </c>
      <c r="K76" s="66">
        <f>'CUOTA INDUSTRIAL'!N40</f>
        <v>0</v>
      </c>
      <c r="L76" s="66">
        <f>'CUOTA INDUSTRIAL'!O40</f>
        <v>5.5875000000000004</v>
      </c>
      <c r="M76" s="67">
        <f>'CUOTA INDUSTRIAL'!P40</f>
        <v>0</v>
      </c>
      <c r="N76" s="68" t="s">
        <v>46</v>
      </c>
      <c r="O76" s="68">
        <f>RESUMEN!$B$3</f>
        <v>45483</v>
      </c>
      <c r="P76" s="65">
        <v>2024</v>
      </c>
      <c r="Q76" s="65"/>
    </row>
    <row r="77" spans="1:17" s="60" customFormat="1" x14ac:dyDescent="0.2">
      <c r="A77" s="56" t="s">
        <v>112</v>
      </c>
      <c r="B77" s="56" t="s">
        <v>94</v>
      </c>
      <c r="C77" s="56" t="s">
        <v>114</v>
      </c>
      <c r="D77" s="56" t="s">
        <v>116</v>
      </c>
      <c r="E77" s="56" t="s">
        <v>115</v>
      </c>
      <c r="F77" s="59">
        <v>45292</v>
      </c>
      <c r="G77" s="59">
        <v>45657</v>
      </c>
      <c r="H77" s="57">
        <f>'CUOTA INDUSTRIAL'!E22+'CUOTA INDUSTRIAL'!E42</f>
        <v>1009.5002300000001</v>
      </c>
      <c r="I77" s="57">
        <f>'CUOTA INDUSTRIAL'!F22+'CUOTA INDUSTRIAL'!F42</f>
        <v>0</v>
      </c>
      <c r="J77" s="57">
        <f>'CUOTA INDUSTRIAL'!G22+'CUOTA INDUSTRIAL'!G42</f>
        <v>1009.5002300000001</v>
      </c>
      <c r="K77" s="57">
        <f>'CUOTA INDUSTRIAL'!H22+'CUOTA INDUSTRIAL'!H42</f>
        <v>51.097000000000008</v>
      </c>
      <c r="L77" s="57">
        <f>'CUOTA INDUSTRIAL'!I22+'CUOTA INDUSTRIAL'!I42</f>
        <v>958.40323000000001</v>
      </c>
      <c r="M77" s="58">
        <f>'CUOTA INDUSTRIAL'!J22+'CUOTA INDUSTRIAL'!J42</f>
        <v>9.9289910694368086E-2</v>
      </c>
      <c r="N77" s="59" t="s">
        <v>46</v>
      </c>
      <c r="O77" s="59">
        <f>RESUMEN!$B$3</f>
        <v>45483</v>
      </c>
      <c r="P77" s="52">
        <v>2024</v>
      </c>
      <c r="Q77" s="5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CUOTA ARTESANAL</vt:lpstr>
      <vt:lpstr>CUOTA INDUSTRIAL</vt:lpstr>
      <vt:lpstr>FUERA UNIDAD DE PESQUERIA</vt:lpstr>
      <vt:lpstr>Hoja1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PEREZ SALGADO, NICOLAS RODRIGO</cp:lastModifiedBy>
  <dcterms:created xsi:type="dcterms:W3CDTF">2019-10-04T13:28:19Z</dcterms:created>
  <dcterms:modified xsi:type="dcterms:W3CDTF">2024-07-11T17:22:44Z</dcterms:modified>
</cp:coreProperties>
</file>